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FER\Baden\PB zu erledigen\"/>
    </mc:Choice>
  </mc:AlternateContent>
  <bookViews>
    <workbookView xWindow="3345" yWindow="-15" windowWidth="12870" windowHeight="11640"/>
  </bookViews>
  <sheets>
    <sheet name="Berechnungsformular" sheetId="1" r:id="rId1"/>
    <sheet name="Standorttypen aktuell" sheetId="6" r:id="rId2"/>
    <sheet name="Ersatzabgabezonen" sheetId="8" r:id="rId3"/>
  </sheets>
  <definedNames>
    <definedName name="_xlnm.Print_Area" localSheetId="0">Berechnungsformular!$A$1:$F$104</definedName>
    <definedName name="Parkplatz__und_Ersatzabgabenberechnung_nach_VSS_Norm_SN_640_281" localSheetId="0">Berechnungsformular!$A$1:$F$104</definedName>
  </definedNames>
  <calcPr calcId="162913"/>
</workbook>
</file>

<file path=xl/calcChain.xml><?xml version="1.0" encoding="utf-8"?>
<calcChain xmlns="http://schemas.openxmlformats.org/spreadsheetml/2006/main">
  <c r="D60" i="1" l="1"/>
  <c r="F17" i="1"/>
  <c r="D75" i="1" l="1"/>
  <c r="D72" i="1"/>
  <c r="D71" i="1"/>
  <c r="D67" i="1"/>
  <c r="D56" i="1"/>
  <c r="E34" i="1"/>
  <c r="A104" i="1"/>
  <c r="D59" i="1" l="1"/>
  <c r="D87" i="1" l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D78" i="1"/>
  <c r="D77" i="1"/>
  <c r="F77" i="1" s="1"/>
  <c r="D76" i="1"/>
  <c r="D74" i="1"/>
  <c r="F74" i="1" s="1"/>
  <c r="D73" i="1"/>
  <c r="F71" i="1"/>
  <c r="D70" i="1"/>
  <c r="D69" i="1"/>
  <c r="D68" i="1"/>
  <c r="D65" i="1"/>
  <c r="F65" i="1" s="1"/>
  <c r="D64" i="1"/>
  <c r="F64" i="1" s="1"/>
  <c r="D63" i="1"/>
  <c r="F63" i="1" s="1"/>
  <c r="D62" i="1"/>
  <c r="F62" i="1" s="1"/>
  <c r="E61" i="1"/>
  <c r="D61" i="1"/>
  <c r="E58" i="1"/>
  <c r="D58" i="1"/>
  <c r="F56" i="1"/>
  <c r="D55" i="1"/>
  <c r="F55" i="1" s="1"/>
  <c r="D54" i="1"/>
  <c r="F54" i="1" s="1"/>
  <c r="D53" i="1"/>
  <c r="F53" i="1" s="1"/>
  <c r="E51" i="1"/>
  <c r="D51" i="1"/>
  <c r="E50" i="1"/>
  <c r="D50" i="1"/>
  <c r="D48" i="1"/>
  <c r="D47" i="1"/>
  <c r="D46" i="1"/>
  <c r="F46" i="1" s="1"/>
  <c r="D45" i="1"/>
  <c r="F45" i="1" s="1"/>
  <c r="D44" i="1"/>
  <c r="E42" i="1"/>
  <c r="D42" i="1"/>
  <c r="E41" i="1"/>
  <c r="D41" i="1"/>
  <c r="E39" i="1"/>
  <c r="D39" i="1"/>
  <c r="E38" i="1"/>
  <c r="D38" i="1"/>
  <c r="E36" i="1"/>
  <c r="D36" i="1"/>
  <c r="D34" i="1"/>
  <c r="D22" i="1"/>
  <c r="D29" i="1" s="1"/>
  <c r="D21" i="1"/>
  <c r="F13" i="1"/>
  <c r="F12" i="1"/>
  <c r="F44" i="1" l="1"/>
  <c r="D89" i="1"/>
  <c r="D27" i="1"/>
  <c r="D24" i="1"/>
  <c r="E22" i="1"/>
  <c r="D25" i="1"/>
  <c r="E88" i="1"/>
  <c r="D88" i="1"/>
  <c r="E21" i="1"/>
  <c r="F78" i="1"/>
  <c r="F61" i="1"/>
  <c r="F72" i="1"/>
  <c r="F75" i="1"/>
  <c r="F47" i="1"/>
  <c r="F59" i="1"/>
  <c r="F67" i="1"/>
  <c r="F69" i="1"/>
  <c r="F58" i="1"/>
  <c r="F51" i="1"/>
  <c r="F50" i="1"/>
  <c r="F42" i="1"/>
  <c r="F41" i="1"/>
  <c r="F39" i="1"/>
  <c r="F38" i="1"/>
  <c r="F36" i="1"/>
  <c r="F34" i="1"/>
  <c r="F14" i="1"/>
  <c r="D26" i="1" l="1"/>
  <c r="F21" i="1"/>
  <c r="E27" i="1"/>
  <c r="F27" i="1" s="1"/>
  <c r="E24" i="1"/>
  <c r="F24" i="1" s="1"/>
  <c r="F22" i="1"/>
  <c r="E29" i="1"/>
  <c r="F29" i="1" s="1"/>
  <c r="E25" i="1"/>
  <c r="F25" i="1" s="1"/>
  <c r="D92" i="1"/>
  <c r="D94" i="1"/>
  <c r="E93" i="1"/>
  <c r="E91" i="1"/>
  <c r="D93" i="1"/>
  <c r="F93" i="1" s="1"/>
  <c r="D91" i="1"/>
  <c r="F88" i="1"/>
  <c r="F91" i="1" l="1"/>
  <c r="E26" i="1"/>
  <c r="D98" i="1" s="1"/>
  <c r="F98" i="1" s="1"/>
  <c r="E31" i="1"/>
  <c r="D31" i="1"/>
  <c r="D97" i="1" l="1"/>
  <c r="F97" i="1" s="1"/>
  <c r="F99" i="1" s="1"/>
  <c r="F101" i="1" s="1"/>
</calcChain>
</file>

<file path=xl/comments1.xml><?xml version="1.0" encoding="utf-8"?>
<comments xmlns="http://schemas.openxmlformats.org/spreadsheetml/2006/main">
  <authors>
    <author>Christina Zagnoli</author>
  </authors>
  <commentList>
    <comment ref="A27" authorId="0" shapeId="0">
      <text>
        <r>
          <rPr>
            <sz val="8"/>
            <color indexed="81"/>
            <rFont val="Tahoma"/>
            <family val="2"/>
          </rPr>
          <t>Spezielle örtliche Verhältnisse (Rechtsgrundlage fehlt) und Mehrfachnutzung sind nicht berücksichtigt</t>
        </r>
      </text>
    </comment>
    <comment ref="A38" authorId="0" shapeId="0">
      <text>
        <r>
          <rPr>
            <sz val="8"/>
            <color indexed="81"/>
            <rFont val="Tahoma"/>
            <family val="2"/>
          </rPr>
          <t>bspw. Bank, Post, Öff. Verwaltung mit Schalterbetrieb, Reisebüro, Arzt, Zahnarzt, Therapie, Kopierzentrale, Chemische Reinigung, Coiffeur, etc.</t>
        </r>
      </text>
    </comment>
    <comment ref="A39" authorId="0" shapeId="0">
      <text>
        <r>
          <rPr>
            <sz val="8"/>
            <color indexed="81"/>
            <rFont val="Tahoma"/>
            <family val="2"/>
          </rPr>
          <t>bspw. Öff. Verwaltung ohne Schalter, Ingenieur- od. Architekturbüro, Anwaltskanzlei, Versicherung, Krankenkasse, Verwaltung von Industriebetrieben, Treuhandbüro, Labors, Speditionsbetrieb, etc.</t>
        </r>
      </text>
    </comment>
    <comment ref="A41" authorId="0" shapeId="0">
      <text>
        <r>
          <rPr>
            <b/>
            <sz val="8"/>
            <color indexed="81"/>
            <rFont val="Tahoma"/>
            <family val="2"/>
          </rPr>
          <t>Alltagsgebrauch</t>
        </r>
        <r>
          <rPr>
            <sz val="8"/>
            <color indexed="81"/>
            <rFont val="Tahoma"/>
            <family val="2"/>
          </rPr>
          <t xml:space="preserve">
bspw. Lebensmittel, Apotheke, Drogerie, Warenhaus, Kiosk</t>
        </r>
      </text>
    </comment>
    <comment ref="A42" authorId="0" shapeId="0">
      <text>
        <r>
          <rPr>
            <sz val="8"/>
            <color indexed="81"/>
            <rFont val="Tahoma"/>
            <family val="2"/>
          </rPr>
          <t>Papeterie, Buchhandlung, Haushaltgeschäft, Eisenwaren, Uhren, Schmuck, Möbel, Fachmärkte</t>
        </r>
      </text>
    </comment>
    <comment ref="A91" authorId="0" shapeId="0">
      <text>
        <r>
          <rPr>
            <sz val="8"/>
            <color indexed="81"/>
            <rFont val="Tahoma"/>
            <family val="2"/>
          </rPr>
          <t>Spezielle örtliche Verhältnisse (Rechtsgrundlage fehlt) und Mehrfachnutzung sind nicht berücksichtigt</t>
        </r>
      </text>
    </comment>
  </commentList>
</comments>
</file>

<file path=xl/sharedStrings.xml><?xml version="1.0" encoding="utf-8"?>
<sst xmlns="http://schemas.openxmlformats.org/spreadsheetml/2006/main" count="155" uniqueCount="122">
  <si>
    <t>Lagerräume/-plätze</t>
  </si>
  <si>
    <t>Verkaufsgeschäfte</t>
  </si>
  <si>
    <t>Gastgewerbe</t>
  </si>
  <si>
    <t>Hotel</t>
  </si>
  <si>
    <t>Betten</t>
  </si>
  <si>
    <t>Jugendherberge</t>
  </si>
  <si>
    <t>Restaurant, Café, Bar</t>
  </si>
  <si>
    <t>Sitzplätze</t>
  </si>
  <si>
    <t>Diskothek</t>
  </si>
  <si>
    <t>Pflegeeinrichtungen</t>
  </si>
  <si>
    <t>Kleinspital, Klinik</t>
  </si>
  <si>
    <t>Unterhaltung, Kultur, Religion</t>
  </si>
  <si>
    <t>Kino, Theater, Oper, Konzertsaal</t>
  </si>
  <si>
    <t>Museum, Ausstellungsraum, Galerie, Bibliothek</t>
  </si>
  <si>
    <t>Kirche, Moschee, Synagoge</t>
  </si>
  <si>
    <t>Friedhof</t>
  </si>
  <si>
    <t>Bildungs- und Weiterbildungseinrichtungen</t>
  </si>
  <si>
    <t>Krippe, Hort, Kindergarten, Primarschule, Sekundarstufe I</t>
  </si>
  <si>
    <t>Sekundarstufe II</t>
  </si>
  <si>
    <t>Musikschule</t>
  </si>
  <si>
    <t>Berufsschule</t>
  </si>
  <si>
    <t>Schüler</t>
  </si>
  <si>
    <t>Hochschule</t>
  </si>
  <si>
    <t>Studenten</t>
  </si>
  <si>
    <t>Erwachsenenbildung</t>
  </si>
  <si>
    <t>Schulplätze</t>
  </si>
  <si>
    <t>Sitzungs-, Konferenzsäle</t>
  </si>
  <si>
    <t>Sport- und Freizeiteinrichtungen</t>
  </si>
  <si>
    <t>Eisbahn</t>
  </si>
  <si>
    <t>Hallenbad</t>
  </si>
  <si>
    <t>Freibad</t>
  </si>
  <si>
    <t>Turnhalle</t>
  </si>
  <si>
    <t>Fitnesscenter</t>
  </si>
  <si>
    <t>Leichtathletikanlage mit Spielfeldern</t>
  </si>
  <si>
    <t>Stadion</t>
  </si>
  <si>
    <t>Tennisplatz</t>
  </si>
  <si>
    <t>Felder</t>
  </si>
  <si>
    <t>Schiessanlage</t>
  </si>
  <si>
    <t>Finnenbahn, Vita-Parcours</t>
  </si>
  <si>
    <t>Anlage</t>
  </si>
  <si>
    <t>Spielsalon, Casino, Clubraum</t>
  </si>
  <si>
    <t>Minigolf</t>
  </si>
  <si>
    <t>Billardsaal</t>
  </si>
  <si>
    <t>Spieltische</t>
  </si>
  <si>
    <t>Bahnen</t>
  </si>
  <si>
    <t>Reithalle, -stall</t>
  </si>
  <si>
    <t>Pferdeboxen</t>
  </si>
  <si>
    <t>Bootshafen</t>
  </si>
  <si>
    <t>Liegeplätze</t>
  </si>
  <si>
    <t>Alters- und Pflegeheim, Sanatorium</t>
  </si>
  <si>
    <t>Stamm-
plätze</t>
  </si>
  <si>
    <t>Parz.-Nr.</t>
  </si>
  <si>
    <t>Abstellplätze</t>
  </si>
  <si>
    <t>auf eigenem/n Grundstück/en</t>
  </si>
  <si>
    <t>Total</t>
  </si>
  <si>
    <t>Bezug</t>
  </si>
  <si>
    <t>Whg.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</si>
  <si>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BGF</t>
    </r>
  </si>
  <si>
    <t>Anzahl/
Mass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</si>
  <si>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Fläche</t>
    </r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</si>
  <si>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Tanzfl.</t>
    </r>
  </si>
  <si>
    <t>Klassenzi.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</si>
  <si>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Eisfläche</t>
    </r>
  </si>
  <si>
    <t>Zuschauerpl.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</si>
  <si>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Hallenfl.</t>
    </r>
  </si>
  <si>
    <t>Scheiben</t>
  </si>
  <si>
    <t>Total Ersatzabgaben in CHF</t>
  </si>
  <si>
    <t>Dienstleistungsbetrieb</t>
  </si>
  <si>
    <t>kundenintensiv</t>
  </si>
  <si>
    <t>übrige</t>
  </si>
  <si>
    <t>Industrie, Gewerbe</t>
  </si>
  <si>
    <t>Besucherpl.</t>
  </si>
  <si>
    <t>Projektangaben</t>
  </si>
  <si>
    <t>bestehend</t>
  </si>
  <si>
    <t>aufzuheben</t>
  </si>
  <si>
    <t>neu</t>
  </si>
  <si>
    <t>Bauvorhaben</t>
  </si>
  <si>
    <t>Bauherrschaft</t>
  </si>
  <si>
    <t>Strasse, Nr.</t>
  </si>
  <si>
    <t>Allgemeine Berechnungsparameter</t>
  </si>
  <si>
    <t>Stammplätze / Besucher</t>
  </si>
  <si>
    <t>nicht zugewiesen</t>
  </si>
  <si>
    <t>Minimum</t>
  </si>
  <si>
    <t>Maximum</t>
  </si>
  <si>
    <t>Total vorh. Abstellplätze nach Ausführung</t>
  </si>
  <si>
    <t>Total Richtbedarf Gewerbe</t>
  </si>
  <si>
    <t>Zwischentotal 2: 
reduzierter Bedarf Gewerbe</t>
  </si>
  <si>
    <t>Ergebnis</t>
  </si>
  <si>
    <t>Beschreibung</t>
  </si>
  <si>
    <t>(Auszug aus dem Reglement über die Ersatzabgaben für nicht erstellte Parkfelder vom 28. Januar 2014)</t>
  </si>
  <si>
    <t xml:space="preserve">Ersatzabgabezonen </t>
  </si>
  <si>
    <t>Auszug aus: Anhang IV zur Bau- und Nutzungsordnung (BNO) vom 10. Dezember 2013 / 2. September 2014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</si>
  <si>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BGF</t>
    </r>
  </si>
  <si>
    <t>nach Whg.</t>
  </si>
  <si>
    <t>nach m2</t>
  </si>
  <si>
    <t>Personal</t>
  </si>
  <si>
    <t>Kunden</t>
  </si>
  <si>
    <t>auf Drittgrundstück/en (mit Dienstbarkeit)</t>
  </si>
  <si>
    <t>Standort-Typ (A,B,C: s. ANHANG)</t>
  </si>
  <si>
    <t>Ersatzabgabenzone (A;B;C;D: s.ANHANG)</t>
  </si>
  <si>
    <t>Kontrolliert:</t>
  </si>
  <si>
    <r>
      <t>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Verkaufsfl.</t>
    </r>
  </si>
  <si>
    <t>Schüler &gt; 18 J.</t>
  </si>
  <si>
    <t>Schulzimmer</t>
  </si>
  <si>
    <r>
      <t>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Grundstückfl.</t>
    </r>
  </si>
  <si>
    <t>Garderobenpl.</t>
  </si>
  <si>
    <t>Sitz- /Spielplätze</t>
  </si>
  <si>
    <t>Kegel-, Bowlingbahn (ohne Restaurant)</t>
  </si>
  <si>
    <t>Fachspezialist/-in Baubewilligungen:</t>
  </si>
  <si>
    <t>Besucher-plätze</t>
  </si>
  <si>
    <t>A</t>
  </si>
  <si>
    <t>Ersatzabgabe pro Parkfeld</t>
  </si>
  <si>
    <t>1. Parkfeldbedarf Wohnen</t>
  </si>
  <si>
    <t>2. Parkfeldbedarf Gewerbe</t>
  </si>
  <si>
    <t>Gesamttotal Parkfeldbedarf 
(Wohnen und Gewerbe)</t>
  </si>
  <si>
    <t>nicht erstellte Parkfelder</t>
  </si>
  <si>
    <t xml:space="preserve">Total PP </t>
  </si>
  <si>
    <t>Parkfelder- und Ersatzabgabenberechnung nach VSS-Norm SN 640 281 und BNO Baden</t>
  </si>
  <si>
    <t>Diese Tabelle dient als Hilfsmittel zur Berechnung der notwendigen Anzahl Parkfelder sowie allfälliger Ersatzabgaben. Die dunkelgelben Felder sind zwingend auszufüllen, die hellgelben Felder je nach Projekt.</t>
  </si>
  <si>
    <t>Zwischentotal 1: Total Bedarf Wohnen (Max.)</t>
  </si>
  <si>
    <t>Zwischentotal 2: Total
Bedarf Wohnen (Min.)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</si>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</sst>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" fontId="2" fillId="0" borderId="0" xfId="0" applyNumberFormat="1" applyFont="1" applyBorder="1" applyAlignment="1" applyProtection="1"/>
    <xf numFmtId="4" fontId="0" fillId="0" borderId="0" xfId="0" applyNumberFormat="1" applyProtection="1"/>
    <xf numFmtId="4" fontId="1" fillId="0" borderId="0" xfId="0" applyNumberFormat="1" applyFont="1" applyFill="1" applyBorder="1" applyAlignment="1" applyProtection="1"/>
    <xf numFmtId="4" fontId="0" fillId="0" borderId="23" xfId="0" applyNumberFormat="1" applyBorder="1" applyAlignment="1" applyProtection="1">
      <alignment vertical="top" wrapText="1"/>
    </xf>
    <xf numFmtId="4" fontId="0" fillId="0" borderId="0" xfId="0" applyNumberFormat="1" applyFill="1" applyBorder="1" applyAlignment="1" applyProtection="1">
      <alignment vertical="top" wrapText="1"/>
    </xf>
    <xf numFmtId="4" fontId="0" fillId="0" borderId="25" xfId="0" applyNumberFormat="1" applyBorder="1" applyAlignment="1" applyProtection="1">
      <alignment vertical="top" wrapText="1"/>
    </xf>
    <xf numFmtId="4" fontId="0" fillId="0" borderId="27" xfId="0" applyNumberFormat="1" applyBorder="1" applyAlignment="1" applyProtection="1">
      <alignment wrapText="1"/>
    </xf>
    <xf numFmtId="4" fontId="0" fillId="0" borderId="0" xfId="0" applyNumberFormat="1" applyFill="1" applyBorder="1" applyAlignment="1" applyProtection="1">
      <alignment wrapText="1"/>
    </xf>
    <xf numFmtId="4" fontId="0" fillId="0" borderId="28" xfId="0" applyNumberFormat="1" applyFont="1" applyBorder="1" applyAlignment="1" applyProtection="1">
      <alignment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3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Fill="1" applyBorder="1" applyProtection="1"/>
    <xf numFmtId="4" fontId="0" fillId="0" borderId="0" xfId="0" applyNumberFormat="1" applyFont="1" applyBorder="1" applyAlignment="1" applyProtection="1">
      <alignment vertical="center" wrapText="1"/>
    </xf>
    <xf numFmtId="4" fontId="0" fillId="0" borderId="0" xfId="0" applyNumberFormat="1" applyBorder="1" applyAlignment="1" applyProtection="1">
      <alignment vertical="center" wrapText="1"/>
    </xf>
    <xf numFmtId="4" fontId="1" fillId="0" borderId="0" xfId="0" applyNumberFormat="1" applyFon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Protection="1"/>
    <xf numFmtId="4" fontId="1" fillId="0" borderId="9" xfId="0" applyNumberFormat="1" applyFont="1" applyBorder="1" applyAlignment="1" applyProtection="1">
      <alignment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30" xfId="0" applyNumberFormat="1" applyFont="1" applyBorder="1" applyAlignment="1" applyProtection="1">
      <alignment horizontal="center" vertical="center" wrapText="1"/>
    </xf>
    <xf numFmtId="4" fontId="1" fillId="0" borderId="35" xfId="0" applyNumberFormat="1" applyFont="1" applyBorder="1" applyAlignment="1" applyProtection="1">
      <alignment vertical="center" wrapText="1"/>
    </xf>
    <xf numFmtId="4" fontId="0" fillId="0" borderId="11" xfId="0" applyNumberFormat="1" applyBorder="1" applyAlignment="1" applyProtection="1">
      <alignment horizontal="center" vertical="center" wrapText="1"/>
    </xf>
    <xf numFmtId="4" fontId="0" fillId="0" borderId="11" xfId="0" applyNumberFormat="1" applyFont="1" applyBorder="1" applyAlignment="1" applyProtection="1">
      <alignment horizontal="center" vertical="center" wrapText="1"/>
    </xf>
    <xf numFmtId="4" fontId="1" fillId="0" borderId="64" xfId="0" applyNumberFormat="1" applyFont="1" applyBorder="1" applyAlignment="1" applyProtection="1">
      <alignment vertical="center" wrapText="1"/>
    </xf>
    <xf numFmtId="4" fontId="0" fillId="0" borderId="14" xfId="0" applyNumberFormat="1" applyBorder="1" applyAlignment="1" applyProtection="1">
      <alignment horizontal="center" vertical="center" wrapText="1"/>
    </xf>
    <xf numFmtId="4" fontId="1" fillId="0" borderId="63" xfId="0" applyNumberFormat="1" applyFont="1" applyBorder="1" applyAlignment="1" applyProtection="1">
      <alignment vertical="center" wrapText="1"/>
    </xf>
    <xf numFmtId="4" fontId="0" fillId="4" borderId="63" xfId="0" applyNumberFormat="1" applyFont="1" applyFill="1" applyBorder="1" applyAlignment="1" applyProtection="1">
      <alignment horizontal="center" vertical="center" wrapText="1"/>
    </xf>
    <xf numFmtId="4" fontId="0" fillId="0" borderId="63" xfId="0" applyNumberFormat="1" applyBorder="1" applyAlignment="1" applyProtection="1">
      <alignment horizontal="center" vertical="center" wrapText="1"/>
    </xf>
    <xf numFmtId="4" fontId="0" fillId="0" borderId="6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vertical="center" wrapText="1"/>
    </xf>
    <xf numFmtId="4" fontId="0" fillId="0" borderId="2" xfId="0" applyNumberFormat="1" applyBorder="1" applyAlignment="1" applyProtection="1">
      <alignment horizontal="center" vertical="center" wrapText="1"/>
    </xf>
    <xf numFmtId="4" fontId="0" fillId="0" borderId="2" xfId="0" applyNumberFormat="1" applyFont="1" applyBorder="1" applyAlignment="1" applyProtection="1">
      <alignment horizontal="center" vertical="center" wrapText="1"/>
    </xf>
    <xf numFmtId="4" fontId="0" fillId="0" borderId="30" xfId="0" applyNumberFormat="1" applyFont="1" applyBorder="1" applyAlignment="1" applyProtection="1">
      <alignment horizontal="center" vertical="center" wrapText="1"/>
    </xf>
    <xf numFmtId="4" fontId="0" fillId="0" borderId="46" xfId="0" applyNumberFormat="1" applyBorder="1" applyAlignment="1" applyProtection="1">
      <alignment vertical="center" wrapText="1"/>
    </xf>
    <xf numFmtId="4" fontId="0" fillId="0" borderId="48" xfId="0" applyNumberFormat="1" applyBorder="1" applyAlignment="1" applyProtection="1">
      <alignment vertical="center" wrapText="1"/>
    </xf>
    <xf numFmtId="4" fontId="0" fillId="0" borderId="50" xfId="0" applyNumberFormat="1" applyBorder="1" applyAlignment="1" applyProtection="1">
      <alignment vertical="center" wrapText="1"/>
    </xf>
    <xf numFmtId="4" fontId="0" fillId="0" borderId="51" xfId="0" applyNumberFormat="1" applyBorder="1" applyAlignment="1" applyProtection="1">
      <alignment horizontal="center" vertical="center" wrapText="1"/>
    </xf>
    <xf numFmtId="4" fontId="0" fillId="4" borderId="54" xfId="0" applyNumberFormat="1" applyFont="1" applyFill="1" applyBorder="1" applyAlignment="1" applyProtection="1">
      <alignment horizontal="center" vertical="center" wrapText="1"/>
    </xf>
    <xf numFmtId="4" fontId="0" fillId="4" borderId="16" xfId="0" applyNumberFormat="1" applyFont="1" applyFill="1" applyBorder="1" applyAlignment="1" applyProtection="1">
      <alignment horizontal="center" vertical="center" wrapText="1"/>
    </xf>
    <xf numFmtId="4" fontId="1" fillId="4" borderId="0" xfId="0" applyNumberFormat="1" applyFont="1" applyFill="1" applyProtection="1"/>
    <xf numFmtId="4" fontId="0" fillId="0" borderId="0" xfId="0" applyNumberFormat="1" applyAlignment="1" applyProtection="1">
      <alignment horizontal="center"/>
    </xf>
    <xf numFmtId="4" fontId="0" fillId="4" borderId="0" xfId="0" applyNumberFormat="1" applyFill="1" applyProtection="1"/>
    <xf numFmtId="4" fontId="3" fillId="4" borderId="0" xfId="0" applyNumberFormat="1" applyFont="1" applyFill="1" applyProtection="1"/>
    <xf numFmtId="4" fontId="1" fillId="2" borderId="69" xfId="0" applyNumberFormat="1" applyFont="1" applyFill="1" applyBorder="1" applyAlignment="1" applyProtection="1">
      <alignment horizontal="center" vertical="center" wrapText="1"/>
    </xf>
    <xf numFmtId="3" fontId="0" fillId="0" borderId="24" xfId="0" applyNumberFormat="1" applyBorder="1" applyAlignment="1" applyProtection="1">
      <alignment horizontal="center"/>
    </xf>
    <xf numFmtId="3" fontId="0" fillId="0" borderId="67" xfId="0" applyNumberFormat="1" applyBorder="1" applyAlignment="1" applyProtection="1">
      <alignment horizontal="center"/>
    </xf>
    <xf numFmtId="3" fontId="0" fillId="5" borderId="2" xfId="0" applyNumberFormat="1" applyFill="1" applyBorder="1" applyAlignment="1" applyProtection="1">
      <alignment horizontal="center"/>
    </xf>
    <xf numFmtId="3" fontId="1" fillId="5" borderId="22" xfId="0" applyNumberFormat="1" applyFont="1" applyFill="1" applyBorder="1" applyAlignment="1" applyProtection="1">
      <alignment horizontal="center"/>
    </xf>
    <xf numFmtId="4" fontId="1" fillId="5" borderId="54" xfId="0" applyNumberFormat="1" applyFont="1" applyFill="1" applyBorder="1" applyAlignment="1" applyProtection="1">
      <alignment horizontal="center" vertical="center" wrapText="1"/>
    </xf>
    <xf numFmtId="4" fontId="1" fillId="5" borderId="16" xfId="0" applyNumberFormat="1" applyFont="1" applyFill="1" applyBorder="1" applyAlignment="1" applyProtection="1">
      <alignment horizontal="center" vertical="center" wrapText="1"/>
    </xf>
    <xf numFmtId="4" fontId="1" fillId="5" borderId="55" xfId="0" applyNumberFormat="1" applyFont="1" applyFill="1" applyBorder="1" applyAlignment="1" applyProtection="1">
      <alignment horizontal="center" vertical="center" wrapText="1"/>
    </xf>
    <xf numFmtId="4" fontId="1" fillId="5" borderId="56" xfId="0" applyNumberFormat="1" applyFont="1" applyFill="1" applyBorder="1" applyAlignment="1" applyProtection="1">
      <alignment horizontal="center" vertical="center" wrapText="1"/>
    </xf>
    <xf numFmtId="4" fontId="1" fillId="4" borderId="36" xfId="0" applyNumberFormat="1" applyFont="1" applyFill="1" applyBorder="1" applyAlignment="1" applyProtection="1">
      <alignment horizontal="center" vertical="center" wrapText="1"/>
    </xf>
    <xf numFmtId="4" fontId="1" fillId="4" borderId="38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/>
    </xf>
    <xf numFmtId="0" fontId="0" fillId="0" borderId="46" xfId="0" applyBorder="1" applyProtection="1"/>
    <xf numFmtId="4" fontId="1" fillId="0" borderId="41" xfId="0" applyNumberFormat="1" applyFont="1" applyBorder="1" applyAlignment="1" applyProtection="1">
      <alignment horizontal="left"/>
    </xf>
    <xf numFmtId="4" fontId="1" fillId="0" borderId="76" xfId="0" applyNumberFormat="1" applyFont="1" applyBorder="1" applyAlignment="1" applyProtection="1">
      <alignment horizontal="left"/>
    </xf>
    <xf numFmtId="3" fontId="1" fillId="0" borderId="36" xfId="0" applyNumberFormat="1" applyFont="1" applyBorder="1" applyAlignment="1" applyProtection="1">
      <alignment horizontal="center"/>
    </xf>
    <xf numFmtId="3" fontId="1" fillId="6" borderId="30" xfId="0" applyNumberFormat="1" applyFont="1" applyFill="1" applyBorder="1" applyAlignment="1" applyProtection="1">
      <alignment horizontal="center"/>
    </xf>
    <xf numFmtId="4" fontId="0" fillId="0" borderId="77" xfId="0" applyNumberFormat="1" applyBorder="1" applyProtection="1"/>
    <xf numFmtId="4" fontId="0" fillId="0" borderId="77" xfId="0" applyNumberFormat="1" applyBorder="1" applyAlignment="1" applyProtection="1">
      <alignment horizontal="center"/>
    </xf>
    <xf numFmtId="4" fontId="0" fillId="0" borderId="0" xfId="0" applyNumberFormat="1" applyBorder="1" applyProtection="1"/>
    <xf numFmtId="3" fontId="1" fillId="7" borderId="36" xfId="0" applyNumberFormat="1" applyFont="1" applyFill="1" applyBorder="1" applyAlignment="1" applyProtection="1">
      <alignment horizontal="center" vertical="center"/>
    </xf>
    <xf numFmtId="4" fontId="1" fillId="2" borderId="21" xfId="0" applyNumberFormat="1" applyFont="1" applyFill="1" applyBorder="1" applyAlignment="1" applyProtection="1">
      <alignment horizontal="left" vertical="center" wrapText="1"/>
    </xf>
    <xf numFmtId="4" fontId="1" fillId="2" borderId="8" xfId="0" applyNumberFormat="1" applyFont="1" applyFill="1" applyBorder="1" applyAlignment="1" applyProtection="1">
      <alignment horizontal="left" vertical="center" wrapText="1"/>
    </xf>
    <xf numFmtId="4" fontId="1" fillId="2" borderId="22" xfId="0" applyNumberFormat="1" applyFont="1" applyFill="1" applyBorder="1" applyAlignment="1" applyProtection="1">
      <alignment horizontal="left" vertical="center" wrapText="1"/>
    </xf>
    <xf numFmtId="4" fontId="0" fillId="0" borderId="53" xfId="0" applyNumberFormat="1" applyFont="1" applyBorder="1" applyAlignment="1" applyProtection="1">
      <alignment horizontal="center" vertical="center" wrapText="1"/>
    </xf>
    <xf numFmtId="4" fontId="0" fillId="0" borderId="47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/>
    </xf>
    <xf numFmtId="4" fontId="0" fillId="0" borderId="49" xfId="0" applyNumberFormat="1" applyFont="1" applyBorder="1" applyAlignment="1" applyProtection="1">
      <alignment horizontal="center" vertical="center" wrapText="1"/>
    </xf>
    <xf numFmtId="4" fontId="0" fillId="0" borderId="51" xfId="0" applyNumberFormat="1" applyFont="1" applyBorder="1" applyAlignment="1" applyProtection="1">
      <alignment horizontal="center" vertical="center" wrapText="1"/>
    </xf>
    <xf numFmtId="4" fontId="0" fillId="0" borderId="14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8" fillId="0" borderId="0" xfId="0" applyFont="1"/>
    <xf numFmtId="4" fontId="9" fillId="4" borderId="74" xfId="0" applyNumberFormat="1" applyFont="1" applyFill="1" applyBorder="1" applyAlignment="1" applyProtection="1">
      <alignment horizontal="center"/>
    </xf>
    <xf numFmtId="2" fontId="1" fillId="5" borderId="47" xfId="0" applyNumberFormat="1" applyFont="1" applyFill="1" applyBorder="1" applyAlignment="1" applyProtection="1">
      <alignment horizontal="center" vertical="center" wrapText="1"/>
    </xf>
    <xf numFmtId="2" fontId="1" fillId="5" borderId="74" xfId="0" applyNumberFormat="1" applyFont="1" applyFill="1" applyBorder="1" applyAlignment="1" applyProtection="1">
      <alignment horizontal="center" vertical="center" wrapText="1"/>
    </xf>
    <xf numFmtId="2" fontId="0" fillId="0" borderId="43" xfId="0" applyNumberFormat="1" applyFont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 applyProtection="1">
      <alignment horizontal="left" vertical="center" wrapText="1"/>
    </xf>
    <xf numFmtId="4" fontId="0" fillId="4" borderId="83" xfId="0" applyNumberFormat="1" applyFill="1" applyBorder="1" applyAlignment="1" applyProtection="1">
      <alignment horizontal="center" vertical="center" wrapText="1"/>
    </xf>
    <xf numFmtId="4" fontId="0" fillId="4" borderId="78" xfId="0" applyNumberFormat="1" applyFill="1" applyBorder="1" applyAlignment="1" applyProtection="1">
      <alignment horizontal="center" vertical="center" wrapText="1"/>
    </xf>
    <xf numFmtId="4" fontId="1" fillId="4" borderId="83" xfId="0" applyNumberFormat="1" applyFont="1" applyFill="1" applyBorder="1" applyAlignment="1" applyProtection="1">
      <alignment horizontal="center" vertical="center" wrapText="1"/>
    </xf>
    <xf numFmtId="4" fontId="1" fillId="4" borderId="78" xfId="0" applyNumberFormat="1" applyFont="1" applyFill="1" applyBorder="1" applyAlignment="1" applyProtection="1">
      <alignment horizontal="center" vertical="center" wrapText="1"/>
    </xf>
    <xf numFmtId="4" fontId="1" fillId="4" borderId="84" xfId="0" applyNumberFormat="1" applyFont="1" applyFill="1" applyBorder="1" applyAlignment="1" applyProtection="1">
      <alignment horizontal="center" vertical="center" wrapText="1"/>
    </xf>
    <xf numFmtId="4" fontId="0" fillId="0" borderId="78" xfId="0" applyNumberFormat="1" applyFont="1" applyBorder="1" applyAlignment="1" applyProtection="1">
      <alignment horizontal="center" vertical="center" wrapText="1"/>
    </xf>
    <xf numFmtId="4" fontId="0" fillId="0" borderId="85" xfId="0" applyNumberFormat="1" applyFont="1" applyBorder="1" applyAlignment="1" applyProtection="1">
      <alignment horizontal="center" vertical="center" wrapText="1"/>
    </xf>
    <xf numFmtId="4" fontId="0" fillId="0" borderId="85" xfId="0" applyNumberFormat="1" applyBorder="1" applyAlignment="1" applyProtection="1">
      <alignment horizontal="center" vertical="center" wrapText="1"/>
    </xf>
    <xf numFmtId="4" fontId="0" fillId="9" borderId="11" xfId="0" applyNumberFormat="1" applyFill="1" applyBorder="1" applyAlignment="1" applyProtection="1">
      <alignment horizontal="center"/>
      <protection locked="0"/>
    </xf>
    <xf numFmtId="4" fontId="0" fillId="9" borderId="47" xfId="0" applyNumberFormat="1" applyFill="1" applyBorder="1" applyAlignment="1" applyProtection="1">
      <alignment horizontal="center"/>
      <protection locked="0"/>
    </xf>
    <xf numFmtId="3" fontId="0" fillId="8" borderId="62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2" xfId="0" applyNumberFormat="1" applyFill="1" applyBorder="1" applyAlignment="1" applyProtection="1">
      <alignment horizontal="center" vertical="center" wrapText="1"/>
      <protection locked="0"/>
    </xf>
    <xf numFmtId="4" fontId="0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51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51" xfId="0" applyNumberForma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Protection="1"/>
    <xf numFmtId="3" fontId="0" fillId="9" borderId="11" xfId="0" applyNumberFormat="1" applyFill="1" applyBorder="1" applyAlignment="1" applyProtection="1">
      <alignment horizontal="center"/>
      <protection locked="0"/>
    </xf>
    <xf numFmtId="3" fontId="0" fillId="9" borderId="68" xfId="0" applyNumberFormat="1" applyFill="1" applyBorder="1" applyAlignment="1" applyProtection="1">
      <alignment horizontal="center"/>
      <protection locked="0"/>
    </xf>
    <xf numFmtId="4" fontId="10" fillId="0" borderId="11" xfId="0" applyNumberFormat="1" applyFont="1" applyBorder="1" applyAlignment="1" applyProtection="1">
      <alignment horizontal="center" vertical="center" wrapText="1"/>
    </xf>
    <xf numFmtId="4" fontId="10" fillId="0" borderId="14" xfId="0" applyNumberFormat="1" applyFont="1" applyBorder="1" applyAlignment="1" applyProtection="1">
      <alignment horizontal="center" vertical="center" wrapText="1"/>
    </xf>
    <xf numFmtId="4" fontId="12" fillId="0" borderId="51" xfId="0" applyNumberFormat="1" applyFont="1" applyBorder="1" applyAlignment="1" applyProtection="1">
      <alignment horizontal="center" vertical="center" wrapText="1"/>
    </xf>
    <xf numFmtId="4" fontId="10" fillId="0" borderId="51" xfId="0" applyNumberFormat="1" applyFont="1" applyBorder="1" applyAlignment="1" applyProtection="1">
      <alignment horizontal="center" vertical="center" wrapText="1"/>
    </xf>
    <xf numFmtId="4" fontId="10" fillId="0" borderId="50" xfId="0" applyNumberFormat="1" applyFont="1" applyBorder="1" applyAlignment="1" applyProtection="1">
      <alignment vertical="center" wrapText="1"/>
    </xf>
    <xf numFmtId="4" fontId="0" fillId="0" borderId="83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left"/>
      <protection locked="0"/>
    </xf>
    <xf numFmtId="4" fontId="0" fillId="5" borderId="12" xfId="0" applyNumberFormat="1" applyFill="1" applyBorder="1" applyAlignment="1" applyProtection="1">
      <alignment horizontal="center" vertical="center" wrapText="1"/>
    </xf>
    <xf numFmtId="4" fontId="0" fillId="5" borderId="71" xfId="0" applyNumberFormat="1" applyFont="1" applyFill="1" applyBorder="1" applyAlignment="1" applyProtection="1">
      <alignment horizontal="center" vertical="center" wrapText="1"/>
    </xf>
    <xf numFmtId="4" fontId="0" fillId="5" borderId="73" xfId="0" applyNumberFormat="1" applyFont="1" applyFill="1" applyBorder="1" applyAlignment="1" applyProtection="1">
      <alignment horizontal="center" vertical="center" wrapText="1"/>
    </xf>
    <xf numFmtId="4" fontId="13" fillId="0" borderId="63" xfId="0" applyNumberFormat="1" applyFont="1" applyBorder="1" applyAlignment="1" applyProtection="1">
      <alignment horizontal="center" vertical="center" wrapText="1"/>
    </xf>
    <xf numFmtId="4" fontId="1" fillId="2" borderId="31" xfId="0" applyNumberFormat="1" applyFont="1" applyFill="1" applyBorder="1" applyAlignment="1" applyProtection="1">
      <alignment horizontal="left" vertical="center" wrapText="1"/>
    </xf>
    <xf numFmtId="4" fontId="1" fillId="2" borderId="33" xfId="0" applyNumberFormat="1" applyFont="1" applyFill="1" applyBorder="1" applyAlignment="1" applyProtection="1">
      <alignment horizontal="left" vertical="center" wrapText="1"/>
    </xf>
    <xf numFmtId="4" fontId="1" fillId="7" borderId="41" xfId="0" applyNumberFormat="1" applyFont="1" applyFill="1" applyBorder="1" applyAlignment="1" applyProtection="1">
      <alignment horizontal="left" vertical="center" wrapText="1"/>
    </xf>
    <xf numFmtId="4" fontId="1" fillId="7" borderId="9" xfId="0" applyNumberFormat="1" applyFont="1" applyFill="1" applyBorder="1" applyAlignment="1" applyProtection="1">
      <alignment horizontal="left" vertical="center"/>
    </xf>
    <xf numFmtId="4" fontId="0" fillId="7" borderId="17" xfId="0" applyNumberFormat="1" applyFill="1" applyBorder="1" applyAlignment="1" applyProtection="1">
      <alignment horizontal="center" vertical="center"/>
    </xf>
    <xf numFmtId="4" fontId="0" fillId="7" borderId="10" xfId="0" applyNumberFormat="1" applyFill="1" applyBorder="1" applyAlignment="1" applyProtection="1">
      <alignment horizontal="center" vertical="center"/>
    </xf>
    <xf numFmtId="4" fontId="1" fillId="6" borderId="21" xfId="0" applyNumberFormat="1" applyFont="1" applyFill="1" applyBorder="1" applyAlignment="1" applyProtection="1">
      <alignment horizontal="left"/>
    </xf>
    <xf numFmtId="4" fontId="1" fillId="6" borderId="8" xfId="0" applyNumberFormat="1" applyFont="1" applyFill="1" applyBorder="1" applyAlignment="1" applyProtection="1">
      <alignment horizontal="left"/>
    </xf>
    <xf numFmtId="4" fontId="1" fillId="6" borderId="3" xfId="0" applyNumberFormat="1" applyFont="1" applyFill="1" applyBorder="1" applyAlignment="1" applyProtection="1">
      <alignment horizontal="left"/>
    </xf>
    <xf numFmtId="4" fontId="0" fillId="0" borderId="50" xfId="0" applyNumberFormat="1" applyBorder="1" applyAlignment="1" applyProtection="1">
      <alignment horizontal="left" vertical="center" wrapText="1"/>
    </xf>
    <xf numFmtId="4" fontId="0" fillId="0" borderId="48" xfId="0" applyNumberFormat="1" applyBorder="1" applyAlignment="1" applyProtection="1">
      <alignment horizontal="left" vertical="center" wrapText="1"/>
    </xf>
    <xf numFmtId="4" fontId="0" fillId="0" borderId="51" xfId="0" applyNumberFormat="1" applyFont="1" applyBorder="1" applyAlignment="1" applyProtection="1">
      <alignment horizontal="center" vertical="center" wrapText="1"/>
    </xf>
    <xf numFmtId="4" fontId="0" fillId="0" borderId="14" xfId="0" applyNumberFormat="1" applyFont="1" applyBorder="1" applyAlignment="1" applyProtection="1">
      <alignment horizontal="center" vertical="center" wrapText="1"/>
    </xf>
    <xf numFmtId="4" fontId="0" fillId="0" borderId="12" xfId="0" applyNumberFormat="1" applyFont="1" applyBorder="1" applyAlignment="1" applyProtection="1">
      <alignment horizontal="center" vertical="center" wrapText="1"/>
    </xf>
    <xf numFmtId="4" fontId="0" fillId="0" borderId="7" xfId="0" applyNumberFormat="1" applyFont="1" applyBorder="1" applyAlignment="1" applyProtection="1">
      <alignment horizontal="center" vertical="center" wrapText="1"/>
    </xf>
    <xf numFmtId="4" fontId="1" fillId="2" borderId="21" xfId="0" applyNumberFormat="1" applyFont="1" applyFill="1" applyBorder="1" applyAlignment="1" applyProtection="1">
      <alignment horizontal="left" vertical="center" wrapText="1"/>
    </xf>
    <xf numFmtId="4" fontId="1" fillId="2" borderId="8" xfId="0" applyNumberFormat="1" applyFont="1" applyFill="1" applyBorder="1" applyAlignment="1" applyProtection="1">
      <alignment horizontal="left" vertical="center" wrapText="1"/>
    </xf>
    <xf numFmtId="4" fontId="1" fillId="2" borderId="22" xfId="0" applyNumberFormat="1" applyFont="1" applyFill="1" applyBorder="1" applyAlignment="1" applyProtection="1">
      <alignment horizontal="left" vertical="center" wrapText="1"/>
    </xf>
    <xf numFmtId="4" fontId="0" fillId="0" borderId="15" xfId="0" applyNumberFormat="1" applyFont="1" applyBorder="1" applyAlignment="1" applyProtection="1">
      <alignment horizontal="center" vertical="center" wrapText="1"/>
    </xf>
    <xf numFmtId="4" fontId="0" fillId="0" borderId="52" xfId="0" applyNumberFormat="1" applyFont="1" applyBorder="1" applyAlignment="1" applyProtection="1">
      <alignment horizontal="center" vertical="center" wrapText="1"/>
    </xf>
    <xf numFmtId="4" fontId="0" fillId="7" borderId="1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4" fontId="7" fillId="3" borderId="18" xfId="0" applyNumberFormat="1" applyFont="1" applyFill="1" applyBorder="1" applyAlignment="1" applyProtection="1">
      <alignment horizontal="center"/>
    </xf>
    <xf numFmtId="4" fontId="7" fillId="3" borderId="19" xfId="0" applyNumberFormat="1" applyFont="1" applyFill="1" applyBorder="1" applyAlignment="1" applyProtection="1">
      <alignment horizontal="center"/>
    </xf>
    <xf numFmtId="4" fontId="7" fillId="3" borderId="20" xfId="0" applyNumberFormat="1" applyFont="1" applyFill="1" applyBorder="1" applyAlignment="1" applyProtection="1">
      <alignment horizontal="center"/>
    </xf>
    <xf numFmtId="4" fontId="0" fillId="0" borderId="13" xfId="0" applyNumberFormat="1" applyFont="1" applyBorder="1" applyAlignment="1" applyProtection="1">
      <alignment horizontal="center" vertical="center" wrapText="1"/>
    </xf>
    <xf numFmtId="4" fontId="0" fillId="0" borderId="45" xfId="0" applyNumberFormat="1" applyFont="1" applyBorder="1" applyAlignment="1" applyProtection="1">
      <alignment horizontal="center" vertical="center" wrapText="1"/>
    </xf>
    <xf numFmtId="4" fontId="1" fillId="4" borderId="35" xfId="0" applyNumberFormat="1" applyFont="1" applyFill="1" applyBorder="1" applyAlignment="1" applyProtection="1">
      <alignment horizontal="left" vertical="center" wrapText="1"/>
    </xf>
    <xf numFmtId="4" fontId="1" fillId="4" borderId="37" xfId="0" applyNumberFormat="1" applyFont="1" applyFill="1" applyBorder="1" applyAlignment="1" applyProtection="1">
      <alignment horizontal="left" vertical="center" wrapText="1"/>
    </xf>
    <xf numFmtId="4" fontId="1" fillId="5" borderId="41" xfId="0" applyNumberFormat="1" applyFont="1" applyFill="1" applyBorder="1" applyAlignment="1" applyProtection="1">
      <alignment horizontal="left" vertical="center" wrapText="1"/>
    </xf>
    <xf numFmtId="4" fontId="1" fillId="5" borderId="9" xfId="0" applyNumberFormat="1" applyFont="1" applyFill="1" applyBorder="1" applyAlignment="1" applyProtection="1">
      <alignment horizontal="left" vertical="center" wrapText="1"/>
    </xf>
    <xf numFmtId="4" fontId="1" fillId="5" borderId="40" xfId="0" applyNumberFormat="1" applyFont="1" applyFill="1" applyBorder="1" applyAlignment="1" applyProtection="1">
      <alignment horizontal="left" vertical="center" wrapText="1"/>
    </xf>
    <xf numFmtId="4" fontId="1" fillId="5" borderId="36" xfId="0" applyNumberFormat="1" applyFont="1" applyFill="1" applyBorder="1" applyAlignment="1" applyProtection="1">
      <alignment horizontal="center" vertical="center" wrapText="1"/>
    </xf>
    <xf numFmtId="4" fontId="1" fillId="5" borderId="38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center"/>
    </xf>
    <xf numFmtId="4" fontId="0" fillId="0" borderId="34" xfId="0" applyNumberFormat="1" applyBorder="1" applyAlignment="1" applyProtection="1">
      <alignment horizontal="left"/>
    </xf>
    <xf numFmtId="4" fontId="0" fillId="0" borderId="65" xfId="0" applyNumberFormat="1" applyBorder="1" applyAlignment="1" applyProtection="1">
      <alignment horizontal="left"/>
    </xf>
    <xf numFmtId="4" fontId="0" fillId="0" borderId="59" xfId="0" applyNumberFormat="1" applyBorder="1" applyAlignment="1" applyProtection="1">
      <alignment horizontal="left"/>
    </xf>
    <xf numFmtId="4" fontId="0" fillId="0" borderId="66" xfId="0" applyNumberFormat="1" applyBorder="1" applyAlignment="1" applyProtection="1">
      <alignment horizontal="left"/>
    </xf>
    <xf numFmtId="4" fontId="0" fillId="5" borderId="60" xfId="0" applyNumberFormat="1" applyFont="1" applyFill="1" applyBorder="1" applyAlignment="1" applyProtection="1">
      <alignment horizontal="left"/>
    </xf>
    <xf numFmtId="4" fontId="0" fillId="5" borderId="61" xfId="0" applyNumberFormat="1" applyFont="1" applyFill="1" applyBorder="1" applyAlignment="1" applyProtection="1">
      <alignment horizontal="left"/>
    </xf>
    <xf numFmtId="4" fontId="0" fillId="9" borderId="12" xfId="0" applyNumberFormat="1" applyFill="1" applyBorder="1" applyAlignment="1" applyProtection="1">
      <alignment horizontal="left" vertical="top" wrapText="1"/>
      <protection locked="0"/>
    </xf>
    <xf numFmtId="4" fontId="0" fillId="9" borderId="6" xfId="0" applyNumberFormat="1" applyFill="1" applyBorder="1" applyAlignment="1" applyProtection="1">
      <alignment horizontal="left" vertical="top" wrapText="1"/>
      <protection locked="0"/>
    </xf>
    <xf numFmtId="4" fontId="0" fillId="9" borderId="24" xfId="0" applyNumberFormat="1" applyFill="1" applyBorder="1" applyAlignment="1" applyProtection="1">
      <alignment horizontal="left" vertical="top" wrapText="1"/>
      <protection locked="0"/>
    </xf>
    <xf numFmtId="4" fontId="0" fillId="9" borderId="15" xfId="0" applyNumberFormat="1" applyFill="1" applyBorder="1" applyAlignment="1" applyProtection="1">
      <alignment horizontal="left" vertical="top" wrapText="1"/>
      <protection locked="0"/>
    </xf>
    <xf numFmtId="4" fontId="0" fillId="9" borderId="4" xfId="0" applyNumberFormat="1" applyFill="1" applyBorder="1" applyAlignment="1" applyProtection="1">
      <alignment horizontal="left" vertical="top" wrapText="1"/>
      <protection locked="0"/>
    </xf>
    <xf numFmtId="4" fontId="0" fillId="9" borderId="26" xfId="0" applyNumberFormat="1" applyFill="1" applyBorder="1" applyAlignment="1" applyProtection="1">
      <alignment horizontal="left" vertical="top" wrapText="1"/>
      <protection locked="0"/>
    </xf>
    <xf numFmtId="4" fontId="0" fillId="0" borderId="15" xfId="0" applyNumberForma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 wrapText="1"/>
    </xf>
    <xf numFmtId="4" fontId="0" fillId="0" borderId="46" xfId="0" applyNumberFormat="1" applyBorder="1" applyAlignment="1" applyProtection="1">
      <alignment horizontal="left" vertical="center" wrapText="1"/>
    </xf>
    <xf numFmtId="4" fontId="0" fillId="5" borderId="17" xfId="0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" fontId="0" fillId="9" borderId="13" xfId="0" applyNumberFormat="1" applyFill="1" applyBorder="1" applyAlignment="1" applyProtection="1">
      <alignment horizontal="left" vertical="top" wrapText="1"/>
      <protection locked="0"/>
    </xf>
    <xf numFmtId="1" fontId="0" fillId="9" borderId="5" xfId="0" applyNumberFormat="1" applyFill="1" applyBorder="1" applyAlignment="1" applyProtection="1">
      <alignment horizontal="left" vertical="top" wrapText="1"/>
      <protection locked="0"/>
    </xf>
    <xf numFmtId="1" fontId="0" fillId="9" borderId="29" xfId="0" applyNumberFormat="1" applyFill="1" applyBorder="1" applyAlignment="1" applyProtection="1">
      <alignment horizontal="left" vertical="top" wrapText="1"/>
      <protection locked="0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39" xfId="0" applyNumberFormat="1" applyFont="1" applyFill="1" applyBorder="1" applyAlignment="1" applyProtection="1">
      <alignment horizontal="left" vertical="center" wrapText="1"/>
    </xf>
    <xf numFmtId="4" fontId="1" fillId="5" borderId="70" xfId="0" applyNumberFormat="1" applyFont="1" applyFill="1" applyBorder="1" applyAlignment="1" applyProtection="1">
      <alignment horizontal="left" vertical="center" wrapText="1"/>
    </xf>
    <xf numFmtId="4" fontId="1" fillId="5" borderId="71" xfId="0" applyNumberFormat="1" applyFont="1" applyFill="1" applyBorder="1" applyAlignment="1" applyProtection="1">
      <alignment horizontal="center" vertical="center" wrapText="1"/>
    </xf>
    <xf numFmtId="4" fontId="1" fillId="5" borderId="72" xfId="0" applyNumberFormat="1" applyFont="1" applyFill="1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left"/>
    </xf>
    <xf numFmtId="0" fontId="0" fillId="0" borderId="75" xfId="0" applyBorder="1" applyAlignment="1" applyProtection="1">
      <alignment horizontal="center"/>
    </xf>
    <xf numFmtId="0" fontId="0" fillId="0" borderId="72" xfId="0" applyBorder="1" applyAlignment="1" applyProtection="1">
      <alignment horizontal="center"/>
    </xf>
    <xf numFmtId="4" fontId="1" fillId="5" borderId="17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42" xfId="0" applyNumberFormat="1" applyFont="1" applyFill="1" applyBorder="1" applyAlignment="1" applyProtection="1">
      <alignment horizontal="center" vertical="center" wrapText="1"/>
    </xf>
    <xf numFmtId="4" fontId="1" fillId="5" borderId="43" xfId="0" applyNumberFormat="1" applyFont="1" applyFill="1" applyBorder="1" applyAlignment="1" applyProtection="1">
      <alignment horizontal="center" vertical="center" wrapText="1"/>
    </xf>
    <xf numFmtId="2" fontId="1" fillId="5" borderId="36" xfId="0" applyNumberFormat="1" applyFont="1" applyFill="1" applyBorder="1" applyAlignment="1" applyProtection="1">
      <alignment horizontal="center" vertical="center" wrapText="1"/>
    </xf>
    <xf numFmtId="2" fontId="1" fillId="5" borderId="38" xfId="0" applyNumberFormat="1" applyFont="1" applyFill="1" applyBorder="1" applyAlignment="1" applyProtection="1">
      <alignment horizontal="center" vertical="center" wrapText="1"/>
    </xf>
    <xf numFmtId="4" fontId="1" fillId="5" borderId="2" xfId="0" applyNumberFormat="1" applyFont="1" applyFill="1" applyBorder="1" applyAlignment="1" applyProtection="1">
      <alignment horizontal="center" vertical="center" wrapText="1"/>
    </xf>
    <xf numFmtId="4" fontId="1" fillId="5" borderId="32" xfId="0" applyNumberFormat="1" applyFont="1" applyFill="1" applyBorder="1" applyAlignment="1" applyProtection="1">
      <alignment horizontal="center" vertical="center" wrapText="1"/>
    </xf>
    <xf numFmtId="4" fontId="0" fillId="5" borderId="62" xfId="0" applyNumberFormat="1" applyFont="1" applyFill="1" applyBorder="1" applyAlignment="1" applyProtection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4" fontId="0" fillId="0" borderId="79" xfId="0" applyNumberFormat="1" applyFont="1" applyBorder="1" applyAlignment="1" applyProtection="1">
      <alignment horizontal="center" vertical="center" wrapText="1"/>
    </xf>
    <xf numFmtId="4" fontId="0" fillId="0" borderId="80" xfId="0" applyNumberFormat="1" applyFont="1" applyBorder="1" applyAlignment="1" applyProtection="1">
      <alignment horizontal="center" vertical="center" wrapText="1"/>
    </xf>
    <xf numFmtId="4" fontId="0" fillId="0" borderId="53" xfId="0" applyNumberFormat="1" applyFont="1" applyBorder="1" applyAlignment="1" applyProtection="1">
      <alignment horizontal="center" vertical="center" wrapText="1"/>
    </xf>
    <xf numFmtId="4" fontId="0" fillId="0" borderId="49" xfId="0" applyNumberFormat="1" applyFont="1" applyBorder="1" applyAlignment="1" applyProtection="1">
      <alignment horizontal="center" vertical="center" wrapText="1"/>
    </xf>
    <xf numFmtId="3" fontId="1" fillId="5" borderId="36" xfId="0" applyNumberFormat="1" applyFont="1" applyFill="1" applyBorder="1" applyAlignment="1" applyProtection="1">
      <alignment horizontal="center" vertical="center" wrapText="1"/>
    </xf>
    <xf numFmtId="3" fontId="1" fillId="5" borderId="44" xfId="0" applyNumberFormat="1" applyFont="1" applyFill="1" applyBorder="1" applyAlignment="1" applyProtection="1">
      <alignment horizontal="center" vertical="center" wrapText="1"/>
    </xf>
    <xf numFmtId="4" fontId="1" fillId="5" borderId="44" xfId="0" applyNumberFormat="1" applyFont="1" applyFill="1" applyBorder="1" applyAlignment="1" applyProtection="1">
      <alignment horizontal="center" vertical="center" wrapText="1"/>
    </xf>
    <xf numFmtId="4" fontId="0" fillId="4" borderId="36" xfId="0" applyNumberFormat="1" applyFont="1" applyFill="1" applyBorder="1" applyAlignment="1" applyProtection="1">
      <alignment horizontal="center" vertical="center" wrapText="1"/>
    </xf>
    <xf numFmtId="4" fontId="0" fillId="4" borderId="38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45" xfId="0" applyNumberFormat="1" applyFont="1" applyFill="1" applyBorder="1" applyAlignment="1" applyProtection="1">
      <alignment horizontal="center" vertical="center" wrapText="1"/>
    </xf>
    <xf numFmtId="4" fontId="1" fillId="5" borderId="57" xfId="0" applyNumberFormat="1" applyFont="1" applyFill="1" applyBorder="1" applyAlignment="1" applyProtection="1">
      <alignment horizontal="center" vertical="center" wrapText="1"/>
    </xf>
    <xf numFmtId="4" fontId="1" fillId="5" borderId="58" xfId="0" applyNumberFormat="1" applyFont="1" applyFill="1" applyBorder="1" applyAlignment="1" applyProtection="1">
      <alignment horizontal="center" vertical="center" wrapText="1"/>
    </xf>
    <xf numFmtId="4" fontId="0" fillId="4" borderId="12" xfId="0" applyNumberFormat="1" applyFont="1" applyFill="1" applyBorder="1" applyAlignment="1" applyProtection="1">
      <alignment horizontal="center" vertical="center" wrapText="1"/>
    </xf>
    <xf numFmtId="4" fontId="0" fillId="4" borderId="7" xfId="0" applyNumberFormat="1" applyFont="1" applyFill="1" applyBorder="1" applyAlignment="1" applyProtection="1">
      <alignment horizontal="center" vertical="center" wrapText="1"/>
    </xf>
    <xf numFmtId="4" fontId="0" fillId="4" borderId="13" xfId="0" applyNumberFormat="1" applyFill="1" applyBorder="1" applyAlignment="1" applyProtection="1">
      <alignment horizontal="center" vertical="center" wrapText="1"/>
    </xf>
    <xf numFmtId="4" fontId="0" fillId="4" borderId="45" xfId="0" applyNumberFormat="1" applyFill="1" applyBorder="1" applyAlignment="1" applyProtection="1">
      <alignment horizontal="center" vertical="center" wrapText="1"/>
    </xf>
    <xf numFmtId="4" fontId="0" fillId="4" borderId="13" xfId="0" applyNumberFormat="1" applyFont="1" applyFill="1" applyBorder="1" applyAlignment="1" applyProtection="1">
      <alignment horizontal="center" vertical="center" wrapText="1"/>
    </xf>
    <xf numFmtId="4" fontId="0" fillId="4" borderId="4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4" fontId="0" fillId="0" borderId="47" xfId="0" applyNumberFormat="1" applyFont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Protection="1"/>
    <xf numFmtId="4" fontId="0" fillId="0" borderId="81" xfId="0" applyNumberFormat="1" applyBorder="1" applyAlignment="1" applyProtection="1">
      <alignment horizontal="left" vertical="center" wrapText="1"/>
    </xf>
    <xf numFmtId="4" fontId="0" fillId="0" borderId="82" xfId="0" applyNumberFormat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6</xdr:col>
      <xdr:colOff>796237</xdr:colOff>
      <xdr:row>52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4400"/>
          <a:ext cx="5596837" cy="783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76200</xdr:rowOff>
    </xdr:from>
    <xdr:to>
      <xdr:col>6</xdr:col>
      <xdr:colOff>723900</xdr:colOff>
      <xdr:row>55</xdr:row>
      <xdr:rowOff>14823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3925"/>
          <a:ext cx="5524500" cy="80348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104"/>
  <sheetViews>
    <sheetView tabSelected="1" showRuler="0" topLeftCell="A31" zoomScaleNormal="100" zoomScaleSheetLayoutView="145" workbookViewId="0">
      <selection activeCell="B84" sqref="B84"/>
    </sheetView>
  </sheetViews>
  <sheetFormatPr baseColWidth="10" defaultRowHeight="12.75" x14ac:dyDescent="0.2"/>
  <cols>
    <col min="1" max="1" width="31.7109375" style="2" customWidth="1"/>
    <col min="2" max="2" width="11" style="2" customWidth="1"/>
    <col min="3" max="3" width="14.42578125" style="2" customWidth="1"/>
    <col min="4" max="4" width="11.42578125" style="2" customWidth="1"/>
    <col min="5" max="5" width="9.85546875" style="43" customWidth="1"/>
    <col min="6" max="6" width="10.5703125" style="2" customWidth="1"/>
    <col min="7" max="14" width="0" style="2" hidden="1" customWidth="1"/>
    <col min="15" max="19" width="11.42578125" style="2" customWidth="1"/>
    <col min="20" max="20" width="11" style="2" customWidth="1"/>
    <col min="21" max="21" width="11.42578125" style="2" hidden="1" customWidth="1"/>
    <col min="22" max="16384" width="11.42578125" style="2"/>
  </cols>
  <sheetData>
    <row r="1" spans="1:14" ht="15.75" x14ac:dyDescent="0.25">
      <c r="A1" s="148" t="s">
        <v>117</v>
      </c>
      <c r="B1" s="149"/>
      <c r="C1" s="149"/>
      <c r="D1" s="149"/>
      <c r="E1" s="149"/>
      <c r="F1" s="149"/>
      <c r="G1" s="1"/>
      <c r="H1" s="1"/>
    </row>
    <row r="2" spans="1:14" ht="10.5" customHeight="1" x14ac:dyDescent="0.25">
      <c r="A2" s="72"/>
      <c r="B2" s="72"/>
      <c r="C2" s="72"/>
      <c r="D2" s="72"/>
      <c r="E2" s="72"/>
      <c r="F2" s="72"/>
      <c r="G2" s="1"/>
      <c r="H2" s="1"/>
    </row>
    <row r="3" spans="1:14" ht="27.75" customHeight="1" x14ac:dyDescent="0.25">
      <c r="A3" s="209" t="s">
        <v>118</v>
      </c>
      <c r="B3" s="210"/>
      <c r="C3" s="210"/>
      <c r="D3" s="210"/>
      <c r="E3" s="210"/>
      <c r="F3" s="210"/>
      <c r="G3" s="1"/>
      <c r="H3" s="1"/>
    </row>
    <row r="4" spans="1:14" ht="8.25" customHeight="1" thickBot="1" x14ac:dyDescent="0.3">
      <c r="A4" s="72"/>
      <c r="B4" s="72"/>
      <c r="C4" s="72"/>
      <c r="D4" s="72"/>
      <c r="E4" s="72"/>
      <c r="F4" s="72"/>
      <c r="G4" s="57"/>
      <c r="H4" s="57"/>
    </row>
    <row r="5" spans="1:14" ht="15" x14ac:dyDescent="0.25">
      <c r="A5" s="136" t="s">
        <v>72</v>
      </c>
      <c r="B5" s="137"/>
      <c r="C5" s="137"/>
      <c r="D5" s="137"/>
      <c r="E5" s="137"/>
      <c r="F5" s="138"/>
      <c r="G5" s="3"/>
      <c r="H5" s="3"/>
    </row>
    <row r="6" spans="1:14" x14ac:dyDescent="0.2">
      <c r="A6" s="129" t="s">
        <v>76</v>
      </c>
      <c r="B6" s="130"/>
      <c r="C6" s="130"/>
      <c r="D6" s="130"/>
      <c r="E6" s="130"/>
      <c r="F6" s="131"/>
      <c r="G6" s="3"/>
      <c r="H6" s="3"/>
    </row>
    <row r="7" spans="1:14" x14ac:dyDescent="0.2">
      <c r="A7" s="4" t="s">
        <v>77</v>
      </c>
      <c r="B7" s="156"/>
      <c r="C7" s="157"/>
      <c r="D7" s="157"/>
      <c r="E7" s="157"/>
      <c r="F7" s="158"/>
      <c r="G7" s="5"/>
      <c r="H7" s="5"/>
    </row>
    <row r="8" spans="1:14" ht="21.75" customHeight="1" x14ac:dyDescent="0.2">
      <c r="A8" s="6" t="s">
        <v>88</v>
      </c>
      <c r="B8" s="159"/>
      <c r="C8" s="160"/>
      <c r="D8" s="160"/>
      <c r="E8" s="160"/>
      <c r="F8" s="161"/>
      <c r="G8" s="5"/>
      <c r="H8" s="5"/>
    </row>
    <row r="9" spans="1:14" x14ac:dyDescent="0.2">
      <c r="A9" s="7" t="s">
        <v>78</v>
      </c>
      <c r="B9" s="159"/>
      <c r="C9" s="160"/>
      <c r="D9" s="160"/>
      <c r="E9" s="160"/>
      <c r="F9" s="161"/>
      <c r="G9" s="8"/>
      <c r="H9" s="8"/>
    </row>
    <row r="10" spans="1:14" x14ac:dyDescent="0.2">
      <c r="A10" s="9" t="s">
        <v>51</v>
      </c>
      <c r="B10" s="167"/>
      <c r="C10" s="168"/>
      <c r="D10" s="168"/>
      <c r="E10" s="168"/>
      <c r="F10" s="169"/>
      <c r="G10" s="8"/>
      <c r="H10" s="8"/>
    </row>
    <row r="11" spans="1:14" s="13" customFormat="1" ht="12.75" customHeight="1" x14ac:dyDescent="0.2">
      <c r="A11" s="129" t="s">
        <v>52</v>
      </c>
      <c r="B11" s="212"/>
      <c r="C11" s="10" t="s">
        <v>73</v>
      </c>
      <c r="D11" s="10" t="s">
        <v>74</v>
      </c>
      <c r="E11" s="10" t="s">
        <v>75</v>
      </c>
      <c r="F11" s="11" t="s">
        <v>54</v>
      </c>
      <c r="G11" s="3"/>
      <c r="H11" s="3"/>
      <c r="I11" s="12"/>
      <c r="J11" s="12"/>
      <c r="K11" s="12"/>
      <c r="L11" s="12"/>
      <c r="M11" s="12"/>
      <c r="N11" s="12"/>
    </row>
    <row r="12" spans="1:14" x14ac:dyDescent="0.2">
      <c r="A12" s="150" t="s">
        <v>53</v>
      </c>
      <c r="B12" s="151"/>
      <c r="C12" s="101"/>
      <c r="D12" s="101"/>
      <c r="E12" s="101"/>
      <c r="F12" s="47">
        <f>(C12+E12)-D12</f>
        <v>0</v>
      </c>
      <c r="G12" s="14"/>
      <c r="H12" s="14"/>
      <c r="I12" s="15"/>
      <c r="J12" s="15"/>
      <c r="K12" s="14"/>
      <c r="L12" s="15"/>
      <c r="M12" s="15"/>
      <c r="N12" s="14"/>
    </row>
    <row r="13" spans="1:14" x14ac:dyDescent="0.2">
      <c r="A13" s="152" t="s">
        <v>97</v>
      </c>
      <c r="B13" s="153"/>
      <c r="C13" s="102"/>
      <c r="D13" s="102"/>
      <c r="E13" s="102"/>
      <c r="F13" s="48">
        <f>(C13+E13)-D13</f>
        <v>0</v>
      </c>
      <c r="G13" s="14"/>
      <c r="H13" s="14"/>
      <c r="I13" s="14"/>
      <c r="J13" s="14"/>
      <c r="K13" s="14"/>
      <c r="L13" s="14"/>
      <c r="M13" s="14"/>
      <c r="N13" s="14"/>
    </row>
    <row r="14" spans="1:14" x14ac:dyDescent="0.2">
      <c r="A14" s="154" t="s">
        <v>84</v>
      </c>
      <c r="B14" s="155"/>
      <c r="C14" s="49"/>
      <c r="D14" s="49"/>
      <c r="E14" s="49"/>
      <c r="F14" s="50">
        <f>F12+F13</f>
        <v>0</v>
      </c>
      <c r="G14" s="14"/>
      <c r="H14" s="14"/>
      <c r="I14" s="14"/>
      <c r="J14" s="14"/>
      <c r="K14" s="14"/>
      <c r="L14" s="14"/>
      <c r="M14" s="14"/>
      <c r="N14" s="14"/>
    </row>
    <row r="15" spans="1:14" x14ac:dyDescent="0.2">
      <c r="A15" s="129" t="s">
        <v>79</v>
      </c>
      <c r="B15" s="130"/>
      <c r="C15" s="130"/>
      <c r="D15" s="130"/>
      <c r="E15" s="130"/>
      <c r="F15" s="131"/>
      <c r="G15" s="14"/>
      <c r="H15" s="14"/>
      <c r="I15" s="14"/>
      <c r="J15" s="14"/>
      <c r="K15" s="14"/>
      <c r="L15" s="14"/>
      <c r="M15" s="14"/>
      <c r="N15" s="14"/>
    </row>
    <row r="16" spans="1:14" x14ac:dyDescent="0.2">
      <c r="A16" s="58" t="s">
        <v>98</v>
      </c>
      <c r="B16" s="91" t="s">
        <v>121</v>
      </c>
      <c r="C16" s="213" t="s">
        <v>99</v>
      </c>
      <c r="D16" s="213"/>
      <c r="E16" s="213"/>
      <c r="F16" s="92" t="s">
        <v>110</v>
      </c>
      <c r="G16" s="14"/>
      <c r="H16" s="14"/>
      <c r="I16" s="14"/>
      <c r="J16" s="14"/>
      <c r="K16" s="14"/>
      <c r="L16" s="14"/>
      <c r="M16" s="14"/>
    </row>
    <row r="17" spans="1:14" ht="13.5" thickBot="1" x14ac:dyDescent="0.25">
      <c r="A17" s="177"/>
      <c r="B17" s="178"/>
      <c r="C17" s="176" t="s">
        <v>111</v>
      </c>
      <c r="D17" s="176"/>
      <c r="E17" s="176"/>
      <c r="F17" s="78">
        <f>IF(F16="A",(9300),IF(F16="B",(8100),IF(F16="C",(4600),IF(F16="D",(3900)))))</f>
        <v>9300</v>
      </c>
      <c r="G17" s="14"/>
      <c r="H17" s="14"/>
      <c r="I17" s="14"/>
      <c r="J17" s="14"/>
      <c r="K17" s="14"/>
      <c r="L17" s="14"/>
      <c r="M17" s="14"/>
    </row>
    <row r="18" spans="1:14" ht="13.5" thickBot="1" x14ac:dyDescent="0.25">
      <c r="A18" s="16"/>
      <c r="B18" s="16"/>
      <c r="C18" s="17"/>
      <c r="D18" s="17"/>
      <c r="E18" s="17"/>
      <c r="F18" s="18"/>
      <c r="G18" s="14"/>
      <c r="H18" s="14"/>
      <c r="I18" s="14"/>
      <c r="J18" s="14"/>
      <c r="K18" s="14"/>
      <c r="L18" s="14"/>
      <c r="M18" s="14"/>
      <c r="N18" s="14"/>
    </row>
    <row r="19" spans="1:14" ht="15" x14ac:dyDescent="0.25">
      <c r="A19" s="136" t="s">
        <v>112</v>
      </c>
      <c r="B19" s="137"/>
      <c r="C19" s="137"/>
      <c r="D19" s="137"/>
      <c r="E19" s="137"/>
      <c r="F19" s="138"/>
      <c r="G19" s="3"/>
      <c r="H19" s="3"/>
      <c r="J19" s="19"/>
    </row>
    <row r="20" spans="1:14" ht="29.25" customHeight="1" x14ac:dyDescent="0.2">
      <c r="A20" s="20"/>
      <c r="B20" s="21" t="s">
        <v>58</v>
      </c>
      <c r="C20" s="21" t="s">
        <v>55</v>
      </c>
      <c r="D20" s="21" t="s">
        <v>50</v>
      </c>
      <c r="E20" s="21" t="s">
        <v>109</v>
      </c>
      <c r="F20" s="22" t="s">
        <v>116</v>
      </c>
    </row>
    <row r="21" spans="1:14" x14ac:dyDescent="0.2">
      <c r="A21" s="23"/>
      <c r="B21" s="93"/>
      <c r="C21" s="25" t="s">
        <v>56</v>
      </c>
      <c r="D21" s="25">
        <f>B21</f>
        <v>0</v>
      </c>
      <c r="E21" s="24">
        <f>D21*0.1</f>
        <v>0</v>
      </c>
      <c r="F21" s="55">
        <f>D21+E21</f>
        <v>0</v>
      </c>
    </row>
    <row r="22" spans="1:14" ht="14.25" x14ac:dyDescent="0.2">
      <c r="A22" s="26"/>
      <c r="B22" s="94"/>
      <c r="C22" s="75" t="s">
        <v>92</v>
      </c>
      <c r="D22" s="75">
        <f>B22/100</f>
        <v>0</v>
      </c>
      <c r="E22" s="27">
        <f>D22*0.1</f>
        <v>0</v>
      </c>
      <c r="F22" s="56">
        <f>D22+E22</f>
        <v>0</v>
      </c>
    </row>
    <row r="23" spans="1:14" ht="7.5" customHeight="1" x14ac:dyDescent="0.2">
      <c r="A23" s="26"/>
      <c r="B23" s="108"/>
      <c r="C23" s="88"/>
      <c r="D23" s="89"/>
      <c r="E23" s="90"/>
      <c r="F23" s="87"/>
    </row>
    <row r="24" spans="1:14" ht="16.5" customHeight="1" x14ac:dyDescent="0.2">
      <c r="A24" s="172" t="s">
        <v>119</v>
      </c>
      <c r="B24" s="170" t="s">
        <v>93</v>
      </c>
      <c r="C24" s="171"/>
      <c r="D24" s="110">
        <f>D21</f>
        <v>0</v>
      </c>
      <c r="E24" s="110">
        <f>IF(B16="A",(E21*0.4),IF(B16="B",(E21*0.6),IF(B16="C",(E21*0.8),)))</f>
        <v>0</v>
      </c>
      <c r="F24" s="79">
        <f>D24+E24</f>
        <v>0</v>
      </c>
    </row>
    <row r="25" spans="1:14" ht="19.5" customHeight="1" thickBot="1" x14ac:dyDescent="0.25">
      <c r="A25" s="173"/>
      <c r="B25" s="174" t="s">
        <v>94</v>
      </c>
      <c r="C25" s="175"/>
      <c r="D25" s="111">
        <f>D22</f>
        <v>0</v>
      </c>
      <c r="E25" s="112">
        <f>IF(B16="A",(E22*0.4),IF(B16="B",(E22*0.6),IF(B16="C",(E22*0.8),)))</f>
        <v>0</v>
      </c>
      <c r="F25" s="80">
        <f>D25+E25</f>
        <v>0</v>
      </c>
    </row>
    <row r="26" spans="1:14" ht="14.25" customHeight="1" x14ac:dyDescent="0.2">
      <c r="A26" s="28"/>
      <c r="B26" s="29"/>
      <c r="C26" s="30"/>
      <c r="D26" s="113">
        <f>IF(D24&gt;D25,D24,D25)</f>
        <v>0</v>
      </c>
      <c r="E26" s="113">
        <f>IF(E24&gt;E25,E24,E25)</f>
        <v>0</v>
      </c>
      <c r="F26" s="81"/>
    </row>
    <row r="27" spans="1:14" ht="5.25" customHeight="1" x14ac:dyDescent="0.2">
      <c r="A27" s="143" t="s">
        <v>120</v>
      </c>
      <c r="B27" s="179" t="s">
        <v>93</v>
      </c>
      <c r="C27" s="180"/>
      <c r="D27" s="165">
        <f>IF(B16="A",(D21*0.7),IF(B16="B",(D21*0.8),IF(B16="C",(D21*0.9),)))</f>
        <v>0</v>
      </c>
      <c r="E27" s="165">
        <f>IF(B16="A",(E21*0.2),IF(B16="B",(E21*0.4),IF(B16="C",(E21*0.5),)))</f>
        <v>0</v>
      </c>
      <c r="F27" s="183">
        <f>D27+E27</f>
        <v>0</v>
      </c>
    </row>
    <row r="28" spans="1:14" ht="9.75" customHeight="1" x14ac:dyDescent="0.2">
      <c r="A28" s="144"/>
      <c r="B28" s="181"/>
      <c r="C28" s="182"/>
      <c r="D28" s="166"/>
      <c r="E28" s="166"/>
      <c r="F28" s="184"/>
    </row>
    <row r="29" spans="1:14" ht="7.5" customHeight="1" x14ac:dyDescent="0.2">
      <c r="A29" s="144"/>
      <c r="B29" s="185" t="s">
        <v>94</v>
      </c>
      <c r="C29" s="185"/>
      <c r="D29" s="165">
        <f>IF(B16="A",(D22*0.7),IF(B16="B",(D22*0.8),IF(B16="C",(D22*0.9),)))</f>
        <v>0</v>
      </c>
      <c r="E29" s="187">
        <f>IF(B16="A",(E22*0.2),IF(B16="B",(E22*0.4),IF(B16="C",(E22*0.5),)))</f>
        <v>0</v>
      </c>
      <c r="F29" s="194">
        <f>D29+E29</f>
        <v>0</v>
      </c>
    </row>
    <row r="30" spans="1:14" ht="7.5" customHeight="1" thickBot="1" x14ac:dyDescent="0.25">
      <c r="A30" s="145"/>
      <c r="B30" s="186"/>
      <c r="C30" s="186"/>
      <c r="D30" s="189"/>
      <c r="E30" s="188"/>
      <c r="F30" s="195"/>
    </row>
    <row r="31" spans="1:14" ht="13.5" thickBot="1" x14ac:dyDescent="0.25">
      <c r="A31" s="28"/>
      <c r="B31" s="29"/>
      <c r="C31" s="30"/>
      <c r="D31" s="113">
        <f>IF(D27&lt;D29,D27,D29)</f>
        <v>0</v>
      </c>
      <c r="E31" s="113">
        <f>IF(E27&lt;E29,E27,E29)</f>
        <v>0</v>
      </c>
      <c r="F31" s="31"/>
    </row>
    <row r="32" spans="1:14" ht="15" x14ac:dyDescent="0.25">
      <c r="A32" s="136" t="s">
        <v>113</v>
      </c>
      <c r="B32" s="137"/>
      <c r="C32" s="137"/>
      <c r="D32" s="137"/>
      <c r="E32" s="137"/>
      <c r="F32" s="138"/>
    </row>
    <row r="33" spans="1:6" x14ac:dyDescent="0.2">
      <c r="A33" s="67" t="s">
        <v>70</v>
      </c>
      <c r="B33" s="68"/>
      <c r="C33" s="68"/>
      <c r="D33" s="68" t="s">
        <v>95</v>
      </c>
      <c r="E33" s="68" t="s">
        <v>96</v>
      </c>
      <c r="F33" s="69" t="s">
        <v>54</v>
      </c>
    </row>
    <row r="34" spans="1:6" ht="14.25" x14ac:dyDescent="0.2">
      <c r="A34" s="32"/>
      <c r="B34" s="95"/>
      <c r="C34" s="33" t="s">
        <v>57</v>
      </c>
      <c r="D34" s="34">
        <f>B34/100</f>
        <v>0</v>
      </c>
      <c r="E34" s="34">
        <f>(B34/100)*0.2</f>
        <v>0</v>
      </c>
      <c r="F34" s="35">
        <f t="shared" ref="F34:F65" si="0">D34+E34</f>
        <v>0</v>
      </c>
    </row>
    <row r="35" spans="1:6" x14ac:dyDescent="0.2">
      <c r="A35" s="129" t="s">
        <v>0</v>
      </c>
      <c r="B35" s="130"/>
      <c r="C35" s="130"/>
      <c r="D35" s="130"/>
      <c r="E35" s="130"/>
      <c r="F35" s="131"/>
    </row>
    <row r="36" spans="1:6" ht="14.25" x14ac:dyDescent="0.2">
      <c r="A36" s="32"/>
      <c r="B36" s="96"/>
      <c r="C36" s="33" t="s">
        <v>57</v>
      </c>
      <c r="D36" s="34">
        <f>(B36/100)*0.1</f>
        <v>0</v>
      </c>
      <c r="E36" s="34">
        <f>(B36/100)*0.01</f>
        <v>0</v>
      </c>
      <c r="F36" s="35">
        <f t="shared" si="0"/>
        <v>0</v>
      </c>
    </row>
    <row r="37" spans="1:6" x14ac:dyDescent="0.2">
      <c r="A37" s="129" t="s">
        <v>67</v>
      </c>
      <c r="B37" s="130"/>
      <c r="C37" s="130"/>
      <c r="D37" s="130"/>
      <c r="E37" s="130"/>
      <c r="F37" s="131"/>
    </row>
    <row r="38" spans="1:6" ht="14.25" x14ac:dyDescent="0.2">
      <c r="A38" s="36" t="s">
        <v>68</v>
      </c>
      <c r="B38" s="97"/>
      <c r="C38" s="24" t="s">
        <v>57</v>
      </c>
      <c r="D38" s="25">
        <f>(B38/100)*2</f>
        <v>0</v>
      </c>
      <c r="E38" s="25">
        <f>B38/100</f>
        <v>0</v>
      </c>
      <c r="F38" s="71">
        <f t="shared" si="0"/>
        <v>0</v>
      </c>
    </row>
    <row r="39" spans="1:6" ht="14.25" x14ac:dyDescent="0.2">
      <c r="A39" s="37" t="s">
        <v>69</v>
      </c>
      <c r="B39" s="94"/>
      <c r="C39" s="27" t="s">
        <v>57</v>
      </c>
      <c r="D39" s="75">
        <f>(B39/100)*2</f>
        <v>0</v>
      </c>
      <c r="E39" s="75">
        <f>(B39/100)*0.5</f>
        <v>0</v>
      </c>
      <c r="F39" s="73">
        <f t="shared" si="0"/>
        <v>0</v>
      </c>
    </row>
    <row r="40" spans="1:6" x14ac:dyDescent="0.2">
      <c r="A40" s="129" t="s">
        <v>1</v>
      </c>
      <c r="B40" s="130"/>
      <c r="C40" s="130"/>
      <c r="D40" s="130"/>
      <c r="E40" s="130"/>
      <c r="F40" s="131"/>
    </row>
    <row r="41" spans="1:6" ht="13.5" x14ac:dyDescent="0.2">
      <c r="A41" s="36" t="s">
        <v>68</v>
      </c>
      <c r="B41" s="97"/>
      <c r="C41" s="103" t="s">
        <v>101</v>
      </c>
      <c r="D41" s="25">
        <f>(B41/100)*2</f>
        <v>0</v>
      </c>
      <c r="E41" s="25">
        <f>(B41/100)*8</f>
        <v>0</v>
      </c>
      <c r="F41" s="71">
        <f t="shared" si="0"/>
        <v>0</v>
      </c>
    </row>
    <row r="42" spans="1:6" ht="13.5" x14ac:dyDescent="0.2">
      <c r="A42" s="37" t="s">
        <v>69</v>
      </c>
      <c r="B42" s="94"/>
      <c r="C42" s="104" t="s">
        <v>101</v>
      </c>
      <c r="D42" s="75">
        <f>(B42/100)*1.5</f>
        <v>0</v>
      </c>
      <c r="E42" s="75">
        <f>(B42/100)*3.5</f>
        <v>0</v>
      </c>
      <c r="F42" s="73">
        <f t="shared" si="0"/>
        <v>0</v>
      </c>
    </row>
    <row r="43" spans="1:6" x14ac:dyDescent="0.2">
      <c r="A43" s="129" t="s">
        <v>2</v>
      </c>
      <c r="B43" s="130"/>
      <c r="C43" s="130"/>
      <c r="D43" s="130"/>
      <c r="E43" s="130"/>
      <c r="F43" s="131"/>
    </row>
    <row r="44" spans="1:6" x14ac:dyDescent="0.2">
      <c r="A44" s="36" t="s">
        <v>3</v>
      </c>
      <c r="B44" s="97"/>
      <c r="C44" s="24" t="s">
        <v>4</v>
      </c>
      <c r="D44" s="127">
        <f>B44*0.5</f>
        <v>0</v>
      </c>
      <c r="E44" s="128"/>
      <c r="F44" s="71">
        <f t="shared" si="0"/>
        <v>0</v>
      </c>
    </row>
    <row r="45" spans="1:6" x14ac:dyDescent="0.2">
      <c r="A45" s="38" t="s">
        <v>5</v>
      </c>
      <c r="B45" s="98"/>
      <c r="C45" s="39" t="s">
        <v>4</v>
      </c>
      <c r="D45" s="132">
        <f>B45*0.1</f>
        <v>0</v>
      </c>
      <c r="E45" s="133"/>
      <c r="F45" s="70">
        <f t="shared" si="0"/>
        <v>0</v>
      </c>
    </row>
    <row r="46" spans="1:6" x14ac:dyDescent="0.2">
      <c r="A46" s="38" t="s">
        <v>6</v>
      </c>
      <c r="B46" s="98"/>
      <c r="C46" s="39" t="s">
        <v>7</v>
      </c>
      <c r="D46" s="132">
        <f>B46*0.2</f>
        <v>0</v>
      </c>
      <c r="E46" s="133"/>
      <c r="F46" s="70">
        <f t="shared" si="0"/>
        <v>0</v>
      </c>
    </row>
    <row r="47" spans="1:6" x14ac:dyDescent="0.2">
      <c r="A47" s="123" t="s">
        <v>8</v>
      </c>
      <c r="B47" s="98"/>
      <c r="C47" s="39" t="s">
        <v>7</v>
      </c>
      <c r="D47" s="125">
        <f>B47*0.3</f>
        <v>0</v>
      </c>
      <c r="E47" s="125"/>
      <c r="F47" s="192">
        <f>D47+D48</f>
        <v>0</v>
      </c>
    </row>
    <row r="48" spans="1:6" ht="14.25" x14ac:dyDescent="0.2">
      <c r="A48" s="124"/>
      <c r="B48" s="94"/>
      <c r="C48" s="27" t="s">
        <v>60</v>
      </c>
      <c r="D48" s="126">
        <f>B48*0.3</f>
        <v>0</v>
      </c>
      <c r="E48" s="126"/>
      <c r="F48" s="193"/>
    </row>
    <row r="49" spans="1:6" x14ac:dyDescent="0.2">
      <c r="A49" s="129" t="s">
        <v>9</v>
      </c>
      <c r="B49" s="130"/>
      <c r="C49" s="130"/>
      <c r="D49" s="130"/>
      <c r="E49" s="130"/>
      <c r="F49" s="131"/>
    </row>
    <row r="50" spans="1:6" x14ac:dyDescent="0.2">
      <c r="A50" s="36" t="s">
        <v>10</v>
      </c>
      <c r="B50" s="97"/>
      <c r="C50" s="24" t="s">
        <v>4</v>
      </c>
      <c r="D50" s="25">
        <f>B50</f>
        <v>0</v>
      </c>
      <c r="E50" s="25">
        <f>B50*0.5</f>
        <v>0</v>
      </c>
      <c r="F50" s="71">
        <f t="shared" si="0"/>
        <v>0</v>
      </c>
    </row>
    <row r="51" spans="1:6" x14ac:dyDescent="0.2">
      <c r="A51" s="37" t="s">
        <v>49</v>
      </c>
      <c r="B51" s="94"/>
      <c r="C51" s="27" t="s">
        <v>4</v>
      </c>
      <c r="D51" s="75">
        <f>B51*0.5</f>
        <v>0</v>
      </c>
      <c r="E51" s="75">
        <f>B51*0.3</f>
        <v>0</v>
      </c>
      <c r="F51" s="73">
        <f t="shared" si="0"/>
        <v>0</v>
      </c>
    </row>
    <row r="52" spans="1:6" x14ac:dyDescent="0.2">
      <c r="A52" s="129" t="s">
        <v>11</v>
      </c>
      <c r="B52" s="130"/>
      <c r="C52" s="130"/>
      <c r="D52" s="130"/>
      <c r="E52" s="130"/>
      <c r="F52" s="131"/>
    </row>
    <row r="53" spans="1:6" ht="25.5" customHeight="1" x14ac:dyDescent="0.2">
      <c r="A53" s="36" t="s">
        <v>12</v>
      </c>
      <c r="B53" s="97"/>
      <c r="C53" s="24" t="s">
        <v>7</v>
      </c>
      <c r="D53" s="127">
        <f>B53*0.2</f>
        <v>0</v>
      </c>
      <c r="E53" s="128"/>
      <c r="F53" s="71">
        <f>D53</f>
        <v>0</v>
      </c>
    </row>
    <row r="54" spans="1:6" ht="25.5" x14ac:dyDescent="0.2">
      <c r="A54" s="38" t="s">
        <v>13</v>
      </c>
      <c r="B54" s="98"/>
      <c r="C54" s="39" t="s">
        <v>59</v>
      </c>
      <c r="D54" s="132">
        <f>B54/100</f>
        <v>0</v>
      </c>
      <c r="E54" s="133"/>
      <c r="F54" s="70">
        <f>D54</f>
        <v>0</v>
      </c>
    </row>
    <row r="55" spans="1:6" ht="12.75" customHeight="1" x14ac:dyDescent="0.2">
      <c r="A55" s="38" t="s">
        <v>14</v>
      </c>
      <c r="B55" s="98"/>
      <c r="C55" s="39" t="s">
        <v>71</v>
      </c>
      <c r="D55" s="132">
        <f>B55*0.1</f>
        <v>0</v>
      </c>
      <c r="E55" s="133"/>
      <c r="F55" s="70">
        <f>D55</f>
        <v>0</v>
      </c>
    </row>
    <row r="56" spans="1:6" ht="14.25" x14ac:dyDescent="0.2">
      <c r="A56" s="37" t="s">
        <v>15</v>
      </c>
      <c r="B56" s="94"/>
      <c r="C56" s="27" t="s">
        <v>59</v>
      </c>
      <c r="D56" s="139">
        <f>(B56/100)*0.1</f>
        <v>0</v>
      </c>
      <c r="E56" s="140"/>
      <c r="F56" s="73">
        <f>D56</f>
        <v>0</v>
      </c>
    </row>
    <row r="57" spans="1:6" ht="12.75" customHeight="1" x14ac:dyDescent="0.2">
      <c r="A57" s="129" t="s">
        <v>16</v>
      </c>
      <c r="B57" s="163"/>
      <c r="C57" s="163"/>
      <c r="D57" s="68" t="s">
        <v>95</v>
      </c>
      <c r="E57" s="68" t="s">
        <v>96</v>
      </c>
      <c r="F57" s="69" t="s">
        <v>54</v>
      </c>
    </row>
    <row r="58" spans="1:6" ht="25.5" x14ac:dyDescent="0.2">
      <c r="A58" s="36" t="s">
        <v>17</v>
      </c>
      <c r="B58" s="97"/>
      <c r="C58" s="24" t="s">
        <v>61</v>
      </c>
      <c r="D58" s="25">
        <f>B58</f>
        <v>0</v>
      </c>
      <c r="E58" s="25">
        <f>B58*0.2</f>
        <v>0</v>
      </c>
      <c r="F58" s="71">
        <f t="shared" si="0"/>
        <v>0</v>
      </c>
    </row>
    <row r="59" spans="1:6" ht="18" customHeight="1" x14ac:dyDescent="0.2">
      <c r="A59" s="214" t="s">
        <v>18</v>
      </c>
      <c r="B59" s="98"/>
      <c r="C59" s="39" t="s">
        <v>61</v>
      </c>
      <c r="D59" s="132">
        <f>B59</f>
        <v>0</v>
      </c>
      <c r="E59" s="133"/>
      <c r="F59" s="190">
        <f>D59+D60</f>
        <v>0</v>
      </c>
    </row>
    <row r="60" spans="1:6" ht="15.75" customHeight="1" x14ac:dyDescent="0.2">
      <c r="A60" s="215"/>
      <c r="B60" s="98"/>
      <c r="C60" s="105" t="s">
        <v>102</v>
      </c>
      <c r="D60" s="132">
        <f>B60*0.1</f>
        <v>0</v>
      </c>
      <c r="E60" s="133"/>
      <c r="F60" s="191"/>
    </row>
    <row r="61" spans="1:6" x14ac:dyDescent="0.2">
      <c r="A61" s="38" t="s">
        <v>19</v>
      </c>
      <c r="B61" s="99"/>
      <c r="C61" s="39" t="s">
        <v>103</v>
      </c>
      <c r="D61" s="74">
        <f>B61</f>
        <v>0</v>
      </c>
      <c r="E61" s="74">
        <f>B61*0.2</f>
        <v>0</v>
      </c>
      <c r="F61" s="70">
        <f t="shared" si="0"/>
        <v>0</v>
      </c>
    </row>
    <row r="62" spans="1:6" x14ac:dyDescent="0.2">
      <c r="A62" s="38" t="s">
        <v>20</v>
      </c>
      <c r="B62" s="98"/>
      <c r="C62" s="39" t="s">
        <v>21</v>
      </c>
      <c r="D62" s="74">
        <f>B62*0.3</f>
        <v>0</v>
      </c>
      <c r="E62" s="74"/>
      <c r="F62" s="70">
        <f t="shared" si="0"/>
        <v>0</v>
      </c>
    </row>
    <row r="63" spans="1:6" x14ac:dyDescent="0.2">
      <c r="A63" s="38" t="s">
        <v>22</v>
      </c>
      <c r="B63" s="98"/>
      <c r="C63" s="39" t="s">
        <v>23</v>
      </c>
      <c r="D63" s="74">
        <f>B63*0.4</f>
        <v>0</v>
      </c>
      <c r="E63" s="74"/>
      <c r="F63" s="70">
        <f t="shared" si="0"/>
        <v>0</v>
      </c>
    </row>
    <row r="64" spans="1:6" x14ac:dyDescent="0.2">
      <c r="A64" s="38" t="s">
        <v>24</v>
      </c>
      <c r="B64" s="98"/>
      <c r="C64" s="39" t="s">
        <v>25</v>
      </c>
      <c r="D64" s="74">
        <f>B64*0.4</f>
        <v>0</v>
      </c>
      <c r="E64" s="74"/>
      <c r="F64" s="70">
        <f t="shared" si="0"/>
        <v>0</v>
      </c>
    </row>
    <row r="65" spans="1:6" x14ac:dyDescent="0.2">
      <c r="A65" s="37" t="s">
        <v>26</v>
      </c>
      <c r="B65" s="94"/>
      <c r="C65" s="27" t="s">
        <v>7</v>
      </c>
      <c r="D65" s="75">
        <f>B65*0.12</f>
        <v>0</v>
      </c>
      <c r="E65" s="75"/>
      <c r="F65" s="73">
        <f t="shared" si="0"/>
        <v>0</v>
      </c>
    </row>
    <row r="66" spans="1:6" ht="12.75" customHeight="1" x14ac:dyDescent="0.2">
      <c r="A66" s="129" t="s">
        <v>27</v>
      </c>
      <c r="B66" s="130"/>
      <c r="C66" s="130"/>
      <c r="D66" s="130"/>
      <c r="E66" s="130"/>
      <c r="F66" s="131"/>
    </row>
    <row r="67" spans="1:6" ht="14.25" x14ac:dyDescent="0.2">
      <c r="A67" s="164" t="s">
        <v>28</v>
      </c>
      <c r="B67" s="97"/>
      <c r="C67" s="24" t="s">
        <v>62</v>
      </c>
      <c r="D67" s="127">
        <f>(B67/100)*2</f>
        <v>0</v>
      </c>
      <c r="E67" s="128"/>
      <c r="F67" s="211">
        <f>D67+D68</f>
        <v>0</v>
      </c>
    </row>
    <row r="68" spans="1:6" ht="12.75" customHeight="1" x14ac:dyDescent="0.2">
      <c r="A68" s="123"/>
      <c r="B68" s="98"/>
      <c r="C68" s="39" t="s">
        <v>63</v>
      </c>
      <c r="D68" s="132">
        <f>B68*0.1</f>
        <v>0</v>
      </c>
      <c r="E68" s="133"/>
      <c r="F68" s="192"/>
    </row>
    <row r="69" spans="1:6" ht="15.75" customHeight="1" x14ac:dyDescent="0.2">
      <c r="A69" s="123" t="s">
        <v>29</v>
      </c>
      <c r="B69" s="98"/>
      <c r="C69" s="106" t="s">
        <v>105</v>
      </c>
      <c r="D69" s="132">
        <f>B69*0.2</f>
        <v>0</v>
      </c>
      <c r="E69" s="133"/>
      <c r="F69" s="192">
        <f>D69+D70</f>
        <v>0</v>
      </c>
    </row>
    <row r="70" spans="1:6" ht="12.75" customHeight="1" x14ac:dyDescent="0.2">
      <c r="A70" s="123"/>
      <c r="B70" s="98"/>
      <c r="C70" s="39" t="s">
        <v>63</v>
      </c>
      <c r="D70" s="162">
        <f>B70*0.1</f>
        <v>0</v>
      </c>
      <c r="E70" s="133"/>
      <c r="F70" s="192"/>
    </row>
    <row r="71" spans="1:6" ht="13.5" x14ac:dyDescent="0.2">
      <c r="A71" s="38" t="s">
        <v>30</v>
      </c>
      <c r="B71" s="98"/>
      <c r="C71" s="106" t="s">
        <v>104</v>
      </c>
      <c r="D71" s="132">
        <f>(B71/100)*0.4</f>
        <v>0</v>
      </c>
      <c r="E71" s="133"/>
      <c r="F71" s="70">
        <f>D71</f>
        <v>0</v>
      </c>
    </row>
    <row r="72" spans="1:6" ht="14.25" x14ac:dyDescent="0.2">
      <c r="A72" s="123" t="s">
        <v>31</v>
      </c>
      <c r="B72" s="98"/>
      <c r="C72" s="39" t="s">
        <v>64</v>
      </c>
      <c r="D72" s="132">
        <f>(B72/100)*2</f>
        <v>0</v>
      </c>
      <c r="E72" s="133"/>
      <c r="F72" s="192">
        <f>D72+D73</f>
        <v>0</v>
      </c>
    </row>
    <row r="73" spans="1:6" ht="12.75" customHeight="1" x14ac:dyDescent="0.2">
      <c r="A73" s="123"/>
      <c r="B73" s="98"/>
      <c r="C73" s="39" t="s">
        <v>63</v>
      </c>
      <c r="D73" s="132">
        <f>B73*0.1</f>
        <v>0</v>
      </c>
      <c r="E73" s="133"/>
      <c r="F73" s="192"/>
    </row>
    <row r="74" spans="1:6" x14ac:dyDescent="0.2">
      <c r="A74" s="38" t="s">
        <v>32</v>
      </c>
      <c r="B74" s="98"/>
      <c r="C74" s="39" t="s">
        <v>105</v>
      </c>
      <c r="D74" s="132">
        <f>B74*0.3</f>
        <v>0</v>
      </c>
      <c r="E74" s="133"/>
      <c r="F74" s="70">
        <f>D74</f>
        <v>0</v>
      </c>
    </row>
    <row r="75" spans="1:6" ht="14.25" x14ac:dyDescent="0.2">
      <c r="A75" s="123" t="s">
        <v>33</v>
      </c>
      <c r="B75" s="98"/>
      <c r="C75" s="39" t="s">
        <v>59</v>
      </c>
      <c r="D75" s="132">
        <f>(B75/100)*0.4</f>
        <v>0</v>
      </c>
      <c r="E75" s="133"/>
      <c r="F75" s="192">
        <f>D75+D76</f>
        <v>0</v>
      </c>
    </row>
    <row r="76" spans="1:6" ht="12.75" customHeight="1" x14ac:dyDescent="0.2">
      <c r="A76" s="123"/>
      <c r="B76" s="98"/>
      <c r="C76" s="39" t="s">
        <v>63</v>
      </c>
      <c r="D76" s="132">
        <f>B76*0.1</f>
        <v>0</v>
      </c>
      <c r="E76" s="133"/>
      <c r="F76" s="192"/>
    </row>
    <row r="77" spans="1:6" ht="12.75" customHeight="1" x14ac:dyDescent="0.2">
      <c r="A77" s="38" t="s">
        <v>34</v>
      </c>
      <c r="B77" s="98"/>
      <c r="C77" s="39" t="s">
        <v>63</v>
      </c>
      <c r="D77" s="132">
        <f>B77*0.15</f>
        <v>0</v>
      </c>
      <c r="E77" s="133"/>
      <c r="F77" s="70">
        <f>D77</f>
        <v>0</v>
      </c>
    </row>
    <row r="78" spans="1:6" x14ac:dyDescent="0.2">
      <c r="A78" s="123" t="s">
        <v>35</v>
      </c>
      <c r="B78" s="98"/>
      <c r="C78" s="39" t="s">
        <v>36</v>
      </c>
      <c r="D78" s="132">
        <f>B78*2</f>
        <v>0</v>
      </c>
      <c r="E78" s="133"/>
      <c r="F78" s="192">
        <f>D78+D79</f>
        <v>0</v>
      </c>
    </row>
    <row r="79" spans="1:6" ht="12.75" customHeight="1" x14ac:dyDescent="0.2">
      <c r="A79" s="123"/>
      <c r="B79" s="98"/>
      <c r="C79" s="39" t="s">
        <v>63</v>
      </c>
      <c r="D79" s="132">
        <f>B79*0.1</f>
        <v>0</v>
      </c>
      <c r="E79" s="133"/>
      <c r="F79" s="192"/>
    </row>
    <row r="80" spans="1:6" x14ac:dyDescent="0.2">
      <c r="A80" s="38" t="s">
        <v>37</v>
      </c>
      <c r="B80" s="98"/>
      <c r="C80" s="39" t="s">
        <v>65</v>
      </c>
      <c r="D80" s="132">
        <f>B80*0.5</f>
        <v>0</v>
      </c>
      <c r="E80" s="133"/>
      <c r="F80" s="70">
        <f t="shared" ref="F80:F87" si="1">D80</f>
        <v>0</v>
      </c>
    </row>
    <row r="81" spans="1:10" x14ac:dyDescent="0.2">
      <c r="A81" s="38" t="s">
        <v>38</v>
      </c>
      <c r="B81" s="98"/>
      <c r="C81" s="39" t="s">
        <v>39</v>
      </c>
      <c r="D81" s="132">
        <f>B81*5</f>
        <v>0</v>
      </c>
      <c r="E81" s="133"/>
      <c r="F81" s="70">
        <f t="shared" si="1"/>
        <v>0</v>
      </c>
    </row>
    <row r="82" spans="1:10" x14ac:dyDescent="0.2">
      <c r="A82" s="38" t="s">
        <v>40</v>
      </c>
      <c r="B82" s="98"/>
      <c r="C82" s="106" t="s">
        <v>106</v>
      </c>
      <c r="D82" s="132">
        <f>B82*0.3</f>
        <v>0</v>
      </c>
      <c r="E82" s="133"/>
      <c r="F82" s="70">
        <f t="shared" si="1"/>
        <v>0</v>
      </c>
    </row>
    <row r="83" spans="1:10" x14ac:dyDescent="0.2">
      <c r="A83" s="38" t="s">
        <v>41</v>
      </c>
      <c r="B83" s="98"/>
      <c r="C83" s="39" t="s">
        <v>39</v>
      </c>
      <c r="D83" s="132">
        <f>B83*6</f>
        <v>0</v>
      </c>
      <c r="E83" s="133"/>
      <c r="F83" s="70">
        <f t="shared" si="1"/>
        <v>0</v>
      </c>
    </row>
    <row r="84" spans="1:10" x14ac:dyDescent="0.2">
      <c r="A84" s="38" t="s">
        <v>42</v>
      </c>
      <c r="B84" s="98"/>
      <c r="C84" s="39" t="s">
        <v>43</v>
      </c>
      <c r="D84" s="132">
        <f>B84</f>
        <v>0</v>
      </c>
      <c r="E84" s="133"/>
      <c r="F84" s="70">
        <f t="shared" si="1"/>
        <v>0</v>
      </c>
    </row>
    <row r="85" spans="1:10" ht="14.25" customHeight="1" x14ac:dyDescent="0.2">
      <c r="A85" s="107" t="s">
        <v>107</v>
      </c>
      <c r="B85" s="98"/>
      <c r="C85" s="39" t="s">
        <v>44</v>
      </c>
      <c r="D85" s="132">
        <f>B85*2</f>
        <v>0</v>
      </c>
      <c r="E85" s="133"/>
      <c r="F85" s="70">
        <f t="shared" si="1"/>
        <v>0</v>
      </c>
    </row>
    <row r="86" spans="1:10" x14ac:dyDescent="0.2">
      <c r="A86" s="38" t="s">
        <v>45</v>
      </c>
      <c r="B86" s="98"/>
      <c r="C86" s="39" t="s">
        <v>46</v>
      </c>
      <c r="D86" s="132">
        <f>B86*0.5</f>
        <v>0</v>
      </c>
      <c r="E86" s="133"/>
      <c r="F86" s="70">
        <f t="shared" si="1"/>
        <v>0</v>
      </c>
    </row>
    <row r="87" spans="1:10" x14ac:dyDescent="0.2">
      <c r="A87" s="37" t="s">
        <v>47</v>
      </c>
      <c r="B87" s="94"/>
      <c r="C87" s="27" t="s">
        <v>48</v>
      </c>
      <c r="D87" s="139">
        <f>B87*0.3</f>
        <v>0</v>
      </c>
      <c r="E87" s="140"/>
      <c r="F87" s="73">
        <f t="shared" si="1"/>
        <v>0</v>
      </c>
    </row>
    <row r="88" spans="1:10" s="42" customFormat="1" ht="12.75" customHeight="1" x14ac:dyDescent="0.2">
      <c r="A88" s="141" t="s">
        <v>85</v>
      </c>
      <c r="B88" s="203" t="s">
        <v>80</v>
      </c>
      <c r="C88" s="204"/>
      <c r="D88" s="40">
        <f>SUM(D34,D36,D38:D39,D41:D42,D50:D51,D58,D61:D65)</f>
        <v>0</v>
      </c>
      <c r="E88" s="41">
        <f>SUM(E34,E36,E38:E39,E41:E42,E50:E51,E58,E61)</f>
        <v>0</v>
      </c>
      <c r="F88" s="197">
        <f>SUM(F34,F36,F38:F39,F41:F42,F44:F48,F50:F51,F53:F56,F58:F65,F67:F87)</f>
        <v>0</v>
      </c>
    </row>
    <row r="89" spans="1:10" s="42" customFormat="1" ht="12.75" customHeight="1" x14ac:dyDescent="0.2">
      <c r="A89" s="142"/>
      <c r="B89" s="205" t="s">
        <v>81</v>
      </c>
      <c r="C89" s="206"/>
      <c r="D89" s="207">
        <f>SUM(D44:E48,D53:E56,D59:E60,D67:E87)</f>
        <v>0</v>
      </c>
      <c r="E89" s="208"/>
      <c r="F89" s="198"/>
    </row>
    <row r="90" spans="1:10" s="42" customFormat="1" ht="12.75" customHeight="1" x14ac:dyDescent="0.2">
      <c r="A90" s="82"/>
      <c r="B90" s="83"/>
      <c r="C90" s="84"/>
      <c r="D90" s="85" t="s">
        <v>95</v>
      </c>
      <c r="E90" s="86" t="s">
        <v>96</v>
      </c>
      <c r="F90" s="87" t="s">
        <v>54</v>
      </c>
    </row>
    <row r="91" spans="1:10" x14ac:dyDescent="0.2">
      <c r="A91" s="143" t="s">
        <v>86</v>
      </c>
      <c r="B91" s="179" t="s">
        <v>82</v>
      </c>
      <c r="C91" s="180"/>
      <c r="D91" s="51">
        <f>IF(B16="A",(D88*0.05),IF(B16="B",(D88*0.2),IF(B16="C",(D88*0.35))))</f>
        <v>0</v>
      </c>
      <c r="E91" s="52">
        <f>IF(B16="A", (E88*0.2),IF(B16="B",(E88*0.4),IF(B16="C",(E88*0.5),)))</f>
        <v>0</v>
      </c>
      <c r="F91" s="146">
        <f>D91+E91+D92</f>
        <v>0</v>
      </c>
    </row>
    <row r="92" spans="1:10" x14ac:dyDescent="0.2">
      <c r="A92" s="144"/>
      <c r="B92" s="181"/>
      <c r="C92" s="182"/>
      <c r="D92" s="199">
        <f>IF(B16="A",(D89*0.05),IF(B16="B",(D89*0.2),IF(B16="C",(D89*0.35),)))</f>
        <v>0</v>
      </c>
      <c r="E92" s="200"/>
      <c r="F92" s="147"/>
    </row>
    <row r="93" spans="1:10" x14ac:dyDescent="0.2">
      <c r="A93" s="144"/>
      <c r="B93" s="185" t="s">
        <v>83</v>
      </c>
      <c r="C93" s="185"/>
      <c r="D93" s="53">
        <f>IF(B16="A", (D88*0.25),IF(B16="B",(D88*0.4),IF(B16="C",(D88*0.55),)))</f>
        <v>0</v>
      </c>
      <c r="E93" s="54">
        <f>IF(B16="A",(E88*0.4),IF(B16="B",(E88*0.6),IF(B16="C",(E88*0.8),)))</f>
        <v>0</v>
      </c>
      <c r="F93" s="146">
        <f>D93+E93+D94</f>
        <v>0</v>
      </c>
    </row>
    <row r="94" spans="1:10" ht="13.5" thickBot="1" x14ac:dyDescent="0.25">
      <c r="A94" s="145"/>
      <c r="B94" s="186"/>
      <c r="C94" s="186"/>
      <c r="D94" s="201">
        <f>IF(B16="A",(D89*0.25),IF(B16="B",(D89*0.4),IF(B16="C",(D89*0.55),)))</f>
        <v>0</v>
      </c>
      <c r="E94" s="202"/>
      <c r="F94" s="196"/>
    </row>
    <row r="95" spans="1:10" ht="19.5" customHeight="1" thickBot="1" x14ac:dyDescent="0.25"/>
    <row r="96" spans="1:10" ht="15" x14ac:dyDescent="0.25">
      <c r="A96" s="136" t="s">
        <v>87</v>
      </c>
      <c r="B96" s="137"/>
      <c r="C96" s="137"/>
      <c r="D96" s="137"/>
      <c r="E96" s="137"/>
      <c r="F96" s="138"/>
      <c r="J96" s="19"/>
    </row>
    <row r="97" spans="1:10" s="44" customFormat="1" ht="15.75" customHeight="1" x14ac:dyDescent="0.2">
      <c r="A97" s="116" t="s">
        <v>114</v>
      </c>
      <c r="B97" s="118" t="s">
        <v>82</v>
      </c>
      <c r="C97" s="119"/>
      <c r="D97" s="134">
        <f>D91+E91+D92+D31+E31</f>
        <v>0</v>
      </c>
      <c r="E97" s="135"/>
      <c r="F97" s="66">
        <f>ROUNDUP((D97),0)</f>
        <v>0</v>
      </c>
      <c r="J97" s="45"/>
    </row>
    <row r="98" spans="1:10" s="44" customFormat="1" ht="13.5" customHeight="1" x14ac:dyDescent="0.2">
      <c r="A98" s="117"/>
      <c r="B98" s="118" t="s">
        <v>83</v>
      </c>
      <c r="C98" s="119"/>
      <c r="D98" s="134">
        <f>D93+E93+D94+D26+E26</f>
        <v>0</v>
      </c>
      <c r="E98" s="135"/>
      <c r="F98" s="66">
        <f>ROUNDUP((D98),0)</f>
        <v>0</v>
      </c>
      <c r="J98" s="45"/>
    </row>
    <row r="99" spans="1:10" ht="15.75" customHeight="1" x14ac:dyDescent="0.2">
      <c r="A99" s="120" t="s">
        <v>115</v>
      </c>
      <c r="B99" s="121"/>
      <c r="C99" s="121"/>
      <c r="D99" s="121"/>
      <c r="E99" s="122"/>
      <c r="F99" s="62">
        <f>IF((F97-F14)&gt;0,(F97-F14),0)</f>
        <v>0</v>
      </c>
      <c r="J99" s="19"/>
    </row>
    <row r="100" spans="1:10" ht="8.25" customHeight="1" x14ac:dyDescent="0.2">
      <c r="A100" s="59"/>
      <c r="B100" s="60"/>
      <c r="C100" s="60"/>
      <c r="D100" s="60"/>
      <c r="E100" s="60"/>
      <c r="F100" s="61"/>
      <c r="J100" s="19"/>
    </row>
    <row r="101" spans="1:10" ht="13.5" thickBot="1" x14ac:dyDescent="0.25">
      <c r="A101" s="114" t="s">
        <v>66</v>
      </c>
      <c r="B101" s="115"/>
      <c r="C101" s="115"/>
      <c r="D101" s="115"/>
      <c r="E101" s="115"/>
      <c r="F101" s="46">
        <f>F99*F17</f>
        <v>0</v>
      </c>
      <c r="J101" s="19"/>
    </row>
    <row r="102" spans="1:10" x14ac:dyDescent="0.2">
      <c r="A102" s="63"/>
      <c r="B102" s="63"/>
      <c r="C102" s="63"/>
      <c r="D102" s="63"/>
      <c r="E102" s="64"/>
      <c r="F102" s="63"/>
    </row>
    <row r="103" spans="1:10" x14ac:dyDescent="0.2">
      <c r="A103" s="100" t="s">
        <v>100</v>
      </c>
      <c r="B103" s="65"/>
      <c r="C103" s="65"/>
      <c r="D103" s="65"/>
      <c r="E103" s="17"/>
      <c r="F103" s="65"/>
    </row>
    <row r="104" spans="1:10" x14ac:dyDescent="0.2">
      <c r="A104" s="109">
        <f ca="1">TODAY()</f>
        <v>43425</v>
      </c>
      <c r="B104" s="2" t="s">
        <v>108</v>
      </c>
    </row>
  </sheetData>
  <sheetProtection sheet="1" objects="1" scenarios="1" selectLockedCells="1"/>
  <mergeCells count="104">
    <mergeCell ref="A3:F3"/>
    <mergeCell ref="F75:F76"/>
    <mergeCell ref="D68:E68"/>
    <mergeCell ref="D77:E77"/>
    <mergeCell ref="A69:A70"/>
    <mergeCell ref="D69:E69"/>
    <mergeCell ref="F67:F68"/>
    <mergeCell ref="F69:F70"/>
    <mergeCell ref="D74:E74"/>
    <mergeCell ref="A11:B11"/>
    <mergeCell ref="A37:F37"/>
    <mergeCell ref="A40:F40"/>
    <mergeCell ref="A6:F6"/>
    <mergeCell ref="A43:F43"/>
    <mergeCell ref="A49:F49"/>
    <mergeCell ref="A32:F32"/>
    <mergeCell ref="C16:E16"/>
    <mergeCell ref="D76:E76"/>
    <mergeCell ref="A52:F52"/>
    <mergeCell ref="A59:A60"/>
    <mergeCell ref="D59:E59"/>
    <mergeCell ref="D60:E60"/>
    <mergeCell ref="D56:E56"/>
    <mergeCell ref="F72:F73"/>
    <mergeCell ref="D44:E44"/>
    <mergeCell ref="D45:E45"/>
    <mergeCell ref="D46:E46"/>
    <mergeCell ref="F29:F30"/>
    <mergeCell ref="A72:A73"/>
    <mergeCell ref="F93:F94"/>
    <mergeCell ref="F88:F89"/>
    <mergeCell ref="B91:C92"/>
    <mergeCell ref="B93:C94"/>
    <mergeCell ref="D92:E92"/>
    <mergeCell ref="D94:E94"/>
    <mergeCell ref="F78:F79"/>
    <mergeCell ref="D83:E83"/>
    <mergeCell ref="D84:E84"/>
    <mergeCell ref="D79:E79"/>
    <mergeCell ref="D80:E80"/>
    <mergeCell ref="D81:E81"/>
    <mergeCell ref="A75:A76"/>
    <mergeCell ref="D75:E75"/>
    <mergeCell ref="B88:C88"/>
    <mergeCell ref="B89:C89"/>
    <mergeCell ref="D89:E89"/>
    <mergeCell ref="B24:C24"/>
    <mergeCell ref="A24:A25"/>
    <mergeCell ref="B25:C25"/>
    <mergeCell ref="C17:E17"/>
    <mergeCell ref="A17:B17"/>
    <mergeCell ref="A27:A30"/>
    <mergeCell ref="B27:C28"/>
    <mergeCell ref="F27:F28"/>
    <mergeCell ref="B29:C30"/>
    <mergeCell ref="E27:E28"/>
    <mergeCell ref="E29:E30"/>
    <mergeCell ref="D29:D30"/>
    <mergeCell ref="A1:F1"/>
    <mergeCell ref="D85:E85"/>
    <mergeCell ref="A19:F19"/>
    <mergeCell ref="A5:F5"/>
    <mergeCell ref="A12:B12"/>
    <mergeCell ref="A13:B13"/>
    <mergeCell ref="A14:B14"/>
    <mergeCell ref="B7:F7"/>
    <mergeCell ref="B8:F8"/>
    <mergeCell ref="D53:E53"/>
    <mergeCell ref="D54:E54"/>
    <mergeCell ref="D70:E70"/>
    <mergeCell ref="D71:E71"/>
    <mergeCell ref="A57:C57"/>
    <mergeCell ref="A67:A68"/>
    <mergeCell ref="B9:F9"/>
    <mergeCell ref="A78:A79"/>
    <mergeCell ref="D78:E78"/>
    <mergeCell ref="D82:E82"/>
    <mergeCell ref="D27:D28"/>
    <mergeCell ref="B10:F10"/>
    <mergeCell ref="D55:E55"/>
    <mergeCell ref="A15:F15"/>
    <mergeCell ref="A35:F35"/>
    <mergeCell ref="A101:E101"/>
    <mergeCell ref="A97:A98"/>
    <mergeCell ref="B98:C98"/>
    <mergeCell ref="A99:E99"/>
    <mergeCell ref="B97:C97"/>
    <mergeCell ref="A47:A48"/>
    <mergeCell ref="D47:E47"/>
    <mergeCell ref="D48:E48"/>
    <mergeCell ref="D67:E67"/>
    <mergeCell ref="A66:F66"/>
    <mergeCell ref="D73:E73"/>
    <mergeCell ref="D72:E72"/>
    <mergeCell ref="D97:E97"/>
    <mergeCell ref="D98:E98"/>
    <mergeCell ref="A96:F96"/>
    <mergeCell ref="D87:E87"/>
    <mergeCell ref="A88:A89"/>
    <mergeCell ref="A91:A94"/>
    <mergeCell ref="F91:F92"/>
    <mergeCell ref="D86:E86"/>
    <mergeCell ref="F59:F60"/>
    <mergeCell ref="F47:F48"/>
  </mergeCells>
  <pageMargins left="0.70866141732283472" right="0.70866141732283472" top="0.9055118110236221" bottom="0.78740157480314965" header="0.31496062992125984" footer="0.31496062992125984"/>
  <pageSetup paperSize="9" orientation="portrait" r:id="rId1"/>
  <headerFooter differentFirst="1">
    <firstHeader>&amp;L&amp;G&amp;R&amp;"Arial,Fett"Planung und Bau</firstHeader>
    <firstFooter>&amp;R&amp;G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"/>
  <sheetViews>
    <sheetView view="pageLayout" topLeftCell="A10" zoomScaleNormal="100" workbookViewId="0">
      <selection activeCell="E4" sqref="E4"/>
    </sheetView>
  </sheetViews>
  <sheetFormatPr baseColWidth="10" defaultRowHeight="12.75" x14ac:dyDescent="0.2"/>
  <sheetData>
    <row r="2" spans="1:7" ht="33.75" customHeight="1" x14ac:dyDescent="0.25">
      <c r="A2" s="216" t="s">
        <v>91</v>
      </c>
      <c r="B2" s="217"/>
      <c r="C2" s="217"/>
      <c r="D2" s="217"/>
      <c r="E2" s="217"/>
      <c r="F2" s="217"/>
      <c r="G2" s="21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view="pageLayout" topLeftCell="A34" zoomScaleNormal="100" workbookViewId="0">
      <selection activeCell="H46" sqref="H46"/>
    </sheetView>
  </sheetViews>
  <sheetFormatPr baseColWidth="10" defaultRowHeight="12.75" x14ac:dyDescent="0.2"/>
  <sheetData>
    <row r="2" spans="1:7" s="77" customFormat="1" ht="15.75" x14ac:dyDescent="0.25">
      <c r="A2" s="76" t="s">
        <v>90</v>
      </c>
    </row>
    <row r="4" spans="1:7" x14ac:dyDescent="0.2">
      <c r="A4" s="218" t="s">
        <v>89</v>
      </c>
      <c r="B4" s="217"/>
      <c r="C4" s="217"/>
      <c r="D4" s="217"/>
      <c r="E4" s="217"/>
      <c r="F4" s="217"/>
      <c r="G4" s="217"/>
    </row>
  </sheetData>
  <mergeCells count="1">
    <mergeCell ref="A4:G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Berechnungsformular</vt:lpstr>
      <vt:lpstr>Standorttypen aktuell</vt:lpstr>
      <vt:lpstr>Ersatzabgabezonen</vt:lpstr>
      <vt:lpstr>Berechnungsformular!Druckbereich</vt:lpstr>
      <vt:lpstr>Berechnungsformular!Parkplatz__und_Ersatzabgabenberechnung_nach_VSS_Norm_SN_640_281</vt:lpstr>
    </vt:vector>
  </TitlesOfParts>
  <Company>Stadtverwaltung Baden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Rothen Michael</dc:creator>
  <cp:lastModifiedBy>Rothen Michael</cp:lastModifiedBy>
  <cp:lastPrinted>2018-11-21T20:50:53Z</cp:lastPrinted>
  <dcterms:created xsi:type="dcterms:W3CDTF">2010-07-29T06:16:12Z</dcterms:created>
  <dcterms:modified xsi:type="dcterms:W3CDTF">2018-11-21T20:52:40Z</dcterms:modified>
</cp:coreProperties>
</file>